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585" windowWidth="10260" windowHeight="9330" tabRatio="556" activeTab="2"/>
  </bookViews>
  <sheets>
    <sheet name="1. Титульный лист" sheetId="1" r:id="rId1"/>
    <sheet name="2. Сводные данные" sheetId="2" r:id="rId2"/>
    <sheet name="3. План Уч пр. КС 29.02.04" sheetId="3" r:id="rId3"/>
    <sheet name="4. Практика" sheetId="4" r:id="rId4"/>
    <sheet name="5. Кабинеты" sheetId="5" r:id="rId5"/>
    <sheet name="6. Пояснительная записка" sheetId="6" r:id="rId6"/>
    <sheet name="Лист1" sheetId="7" r:id="rId7"/>
  </sheets>
  <definedNames>
    <definedName name="_xlnm.Print_Area" localSheetId="2">'3. План Уч пр. КС 29.02.04'!$B$1:$CF$96</definedName>
  </definedNames>
  <calcPr fullCalcOnLoad="1"/>
</workbook>
</file>

<file path=xl/sharedStrings.xml><?xml version="1.0" encoding="utf-8"?>
<sst xmlns="http://schemas.openxmlformats.org/spreadsheetml/2006/main" count="764" uniqueCount="328">
  <si>
    <t>Промежуточная аттестация</t>
  </si>
  <si>
    <t>Иностранный язык</t>
  </si>
  <si>
    <t>Физическая культура</t>
  </si>
  <si>
    <t>Экзаменов</t>
  </si>
  <si>
    <t>Зачетов</t>
  </si>
  <si>
    <t>нед.</t>
  </si>
  <si>
    <t>3. План учебного процесса</t>
  </si>
  <si>
    <t>История</t>
  </si>
  <si>
    <t>ОП.00</t>
  </si>
  <si>
    <t>Безопасность жизнедеятельности</t>
  </si>
  <si>
    <t>П.00</t>
  </si>
  <si>
    <t>ПМ.00</t>
  </si>
  <si>
    <t>Профессиональные модули</t>
  </si>
  <si>
    <t>ПМ.03</t>
  </si>
  <si>
    <t>МДК.03.01</t>
  </si>
  <si>
    <t>I курс</t>
  </si>
  <si>
    <t>II курс</t>
  </si>
  <si>
    <t>в том числе</t>
  </si>
  <si>
    <t>Дифференцированных зачетов</t>
  </si>
  <si>
    <t>Самостоятельная учебная работа</t>
  </si>
  <si>
    <t>всего</t>
  </si>
  <si>
    <t>ЛПЗ</t>
  </si>
  <si>
    <t>Индекс</t>
  </si>
  <si>
    <t>Распределение по семестрам</t>
  </si>
  <si>
    <t>Учебная нагрузка обучающихся (час.), в том числе</t>
  </si>
  <si>
    <t>Всего объем образовательной нагрузки</t>
  </si>
  <si>
    <t>Работа обучающихся во взаимодействии с преподавателем</t>
  </si>
  <si>
    <t>лаборат. и практич. занятия</t>
  </si>
  <si>
    <t>уроки</t>
  </si>
  <si>
    <t>самостоятельная работа</t>
  </si>
  <si>
    <t>промежуточная аттестация</t>
  </si>
  <si>
    <t>учебная и производственная практика</t>
  </si>
  <si>
    <t>Практика</t>
  </si>
  <si>
    <t>курс. проект</t>
  </si>
  <si>
    <t>курсовое проектирование</t>
  </si>
  <si>
    <t>Всего уч. нагрузки</t>
  </si>
  <si>
    <t>Работа обуч-ся во взаимод. с препод.</t>
  </si>
  <si>
    <t>Распределение образовательной нагрузки по курсам и семестрам (академических часов в семестр)</t>
  </si>
  <si>
    <t>консультации</t>
  </si>
  <si>
    <t>Учебная практика</t>
  </si>
  <si>
    <t>Производственная практика</t>
  </si>
  <si>
    <t>ВСЕГО</t>
  </si>
  <si>
    <t>учебной практики</t>
  </si>
  <si>
    <t>производственной практики</t>
  </si>
  <si>
    <t>Математика</t>
  </si>
  <si>
    <t>Министерство общего и профессионального образования Ростовской области</t>
  </si>
  <si>
    <t>РЕКОМЕНДОВАНО</t>
  </si>
  <si>
    <t xml:space="preserve">        УТВЕРЖДАЮ</t>
  </si>
  <si>
    <t>УЧЕБНЫЙ ПЛАН</t>
  </si>
  <si>
    <t xml:space="preserve"> </t>
  </si>
  <si>
    <t xml:space="preserve">ОСНОВНОЙ ОБРАЗОВАТЕЛЬНОЙ ПРОГРАММЫ ПОДГОТОВКИ КВАЛИФИЦИРОВАННЫХ РАБОЧИХ, СЛУЖАЩИХ </t>
  </si>
  <si>
    <r>
      <t xml:space="preserve">форма обучения: </t>
    </r>
    <r>
      <rPr>
        <b/>
        <sz val="16"/>
        <rFont val="Times New Roman"/>
        <family val="1"/>
      </rPr>
      <t>очная</t>
    </r>
  </si>
  <si>
    <t>с освоением  среднего  общего образования</t>
  </si>
  <si>
    <t>1.      График учебного процесса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</si>
  <si>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</si>
  <si>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</si>
  <si>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</si>
  <si>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</si>
  <si>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</si>
  <si>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</si>
  <si>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</si>
  <si>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</si>
  <si>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</si>
  <si>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</si>
  <si>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</si>
  <si>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</si>
  <si>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</si>
  <si>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IX</t>
  </si>
  <si>
    <t>Х</t>
  </si>
  <si>
    <t>XII</t>
  </si>
  <si>
    <t>I</t>
  </si>
  <si>
    <t>II</t>
  </si>
  <si>
    <t>III</t>
  </si>
  <si>
    <t>IV</t>
  </si>
  <si>
    <t>VI</t>
  </si>
  <si>
    <t>VII</t>
  </si>
  <si>
    <t>X</t>
  </si>
  <si>
    <t>XI</t>
  </si>
  <si>
    <t>V</t>
  </si>
  <si>
    <t>VIII</t>
  </si>
  <si>
    <t>т</t>
  </si>
  <si>
    <t>к</t>
  </si>
  <si>
    <t>А</t>
  </si>
  <si>
    <t>у</t>
  </si>
  <si>
    <t>п</t>
  </si>
  <si>
    <t>И</t>
  </si>
  <si>
    <t>Теоретическое обучение</t>
  </si>
  <si>
    <t>Государственная итоговая аттестация</t>
  </si>
  <si>
    <t>Каникулы</t>
  </si>
  <si>
    <t>Т</t>
  </si>
  <si>
    <t>У</t>
  </si>
  <si>
    <t>П</t>
  </si>
  <si>
    <t>К</t>
  </si>
  <si>
    <t>2. Сводные данные  по бюджету времени (в неделях)</t>
  </si>
  <si>
    <t>Обучение по дисциплинам и междисциплинарным курсам</t>
  </si>
  <si>
    <t>Всего (по курсам)</t>
  </si>
  <si>
    <t>Всего</t>
  </si>
  <si>
    <t>4. Учебная и производственная практика</t>
  </si>
  <si>
    <t>№ п/п</t>
  </si>
  <si>
    <t>Наименование</t>
  </si>
  <si>
    <t>Семестр</t>
  </si>
  <si>
    <t>Недель</t>
  </si>
  <si>
    <t>УП.00</t>
  </si>
  <si>
    <t>ПП.00</t>
  </si>
  <si>
    <t>Всего:</t>
  </si>
  <si>
    <t>5. Перечень лабораторий, кабинетов, мастерских и др.</t>
  </si>
  <si>
    <t>№ пп</t>
  </si>
  <si>
    <t>Кабинеты:</t>
  </si>
  <si>
    <t>Русского языка и литературы</t>
  </si>
  <si>
    <t xml:space="preserve">Иностранного языка </t>
  </si>
  <si>
    <t>Математики</t>
  </si>
  <si>
    <t>Материаловедения</t>
  </si>
  <si>
    <t>Лаборатории:</t>
  </si>
  <si>
    <t>Мастерские:</t>
  </si>
  <si>
    <t>Спортивный комплекс:</t>
  </si>
  <si>
    <t>спортивный зал</t>
  </si>
  <si>
    <t>Залы:</t>
  </si>
  <si>
    <t>Актовый зал</t>
  </si>
  <si>
    <t xml:space="preserve">Библиотека, читальный зал с выходом в сеть Интернет </t>
  </si>
  <si>
    <t>ПП.03</t>
  </si>
  <si>
    <t>ГИА</t>
  </si>
  <si>
    <t>дисциплин и МДК</t>
  </si>
  <si>
    <t xml:space="preserve">экзаменов </t>
  </si>
  <si>
    <t>зачетов</t>
  </si>
  <si>
    <r>
      <t xml:space="preserve">   6. </t>
    </r>
    <r>
      <rPr>
        <b/>
        <sz val="12"/>
        <rFont val="Times New Roman"/>
        <family val="1"/>
      </rPr>
      <t>Поясненительная записка</t>
    </r>
    <r>
      <rPr>
        <sz val="12"/>
        <rFont val="Times New Roman"/>
        <family val="1"/>
      </rPr>
      <t xml:space="preserve"> </t>
    </r>
  </si>
  <si>
    <t>государственное бюджетное профессиональное образовательное учреждение Ростовской области  «Таганрогский техникум сервиса и жилищно-коммунального хозяйства»</t>
  </si>
  <si>
    <t>Директор ГБПОУ  РО "ТТСиЖКХ"</t>
  </si>
  <si>
    <t>_____________А.И. Михалева</t>
  </si>
  <si>
    <t>Педагогическим Советом ГБПОУ РО "ТТСиЖКХ"</t>
  </si>
  <si>
    <t>открытый стадион широкого профиля с элементами полосы препятствий;</t>
  </si>
  <si>
    <t>стрелковый тир (в любой модификации, включая электронный) или место для стрельбы.</t>
  </si>
  <si>
    <t>3.</t>
  </si>
  <si>
    <t>Нагрузка на дисциплины и МДК</t>
  </si>
  <si>
    <t xml:space="preserve">всего учебных занятий </t>
  </si>
  <si>
    <t>курсовых работ (проектов)</t>
  </si>
  <si>
    <t>ОГСЭ.00</t>
  </si>
  <si>
    <t>ОГСЭ.01</t>
  </si>
  <si>
    <t>ОГСЭ.02</t>
  </si>
  <si>
    <t>ОГСЭ.03</t>
  </si>
  <si>
    <t>ЕН.00</t>
  </si>
  <si>
    <t xml:space="preserve">Математический и общий естественнонаучный цикл </t>
  </si>
  <si>
    <t>ЕН.01</t>
  </si>
  <si>
    <t>ЕН.02</t>
  </si>
  <si>
    <t>ЕН.0n</t>
  </si>
  <si>
    <t xml:space="preserve">Профессиональный цикл </t>
  </si>
  <si>
    <t xml:space="preserve">Общепрофессиональные дисциплины </t>
  </si>
  <si>
    <t>ОПД.01</t>
  </si>
  <si>
    <t>ОПД.02</t>
  </si>
  <si>
    <t>ПМ.01</t>
  </si>
  <si>
    <t>МДК.01.01</t>
  </si>
  <si>
    <t>УП.01</t>
  </si>
  <si>
    <t>ПП.02</t>
  </si>
  <si>
    <t>ПМ.04</t>
  </si>
  <si>
    <t>МДК.04.01</t>
  </si>
  <si>
    <t>ПДП</t>
  </si>
  <si>
    <t xml:space="preserve">Преддипломная практика </t>
  </si>
  <si>
    <t>Промежуточная аттестация и консультации</t>
  </si>
  <si>
    <t xml:space="preserve">Государственная итоговая аттестация </t>
  </si>
  <si>
    <t>Защита дипломного проекта (работы)</t>
  </si>
  <si>
    <t>Основы философии</t>
  </si>
  <si>
    <t>Экологические основы природопользования</t>
  </si>
  <si>
    <t>Информационные технологии в профессиональной деятельности</t>
  </si>
  <si>
    <t>6 нед.</t>
  </si>
  <si>
    <t>ПП.04</t>
  </si>
  <si>
    <t>ОО</t>
  </si>
  <si>
    <t>Основы безопасности жизнедеятельности</t>
  </si>
  <si>
    <t>Химия</t>
  </si>
  <si>
    <t>Обществознание</t>
  </si>
  <si>
    <t>Биология</t>
  </si>
  <si>
    <t xml:space="preserve">География </t>
  </si>
  <si>
    <t xml:space="preserve">Экология </t>
  </si>
  <si>
    <t>Общеобразовательные  учебные дисциплины  профильные</t>
  </si>
  <si>
    <t>Математика: алгебра,начала математического анализа, геометрия</t>
  </si>
  <si>
    <t>Информатика и информационно-коммуникационные технологии</t>
  </si>
  <si>
    <t>Физика</t>
  </si>
  <si>
    <t>УД.00</t>
  </si>
  <si>
    <t>Дополнительные учебные дисциплины по ыбору обучающихся</t>
  </si>
  <si>
    <t>УД.01</t>
  </si>
  <si>
    <t>Технология</t>
  </si>
  <si>
    <t>нед</t>
  </si>
  <si>
    <t>ОГСЭ.04</t>
  </si>
  <si>
    <t>Эффективное поведение на рынке труда</t>
  </si>
  <si>
    <t>Русский язык и культура речи</t>
  </si>
  <si>
    <t>Социальная психология</t>
  </si>
  <si>
    <t>3,4,5,6,7</t>
  </si>
  <si>
    <t>1</t>
  </si>
  <si>
    <t>6</t>
  </si>
  <si>
    <t>7</t>
  </si>
  <si>
    <t>2</t>
  </si>
  <si>
    <t>Инженерная графика</t>
  </si>
  <si>
    <t>Метрология, стандартизаци и подтверждение качества</t>
  </si>
  <si>
    <t>ОПД.03</t>
  </si>
  <si>
    <t>Материаловедение</t>
  </si>
  <si>
    <t>ОПД.04</t>
  </si>
  <si>
    <t>Спецрисунок  и художественная графика</t>
  </si>
  <si>
    <t>ОПД.05</t>
  </si>
  <si>
    <t>История стилей в костюме</t>
  </si>
  <si>
    <t>ОПД.06</t>
  </si>
  <si>
    <t>Правовое обеспечение в профессиональной деятельности</t>
  </si>
  <si>
    <t>ОПД.07</t>
  </si>
  <si>
    <t>ОПД.08</t>
  </si>
  <si>
    <t>Основы предпринимательства</t>
  </si>
  <si>
    <t>ОПД.09</t>
  </si>
  <si>
    <t>Экономика отрасли</t>
  </si>
  <si>
    <t>4</t>
  </si>
  <si>
    <t>5</t>
  </si>
  <si>
    <t>8</t>
  </si>
  <si>
    <t>3</t>
  </si>
  <si>
    <t>Моделирование швейных изделий</t>
  </si>
  <si>
    <t>ПМ.02</t>
  </si>
  <si>
    <t>Конструирование швейных изделий</t>
  </si>
  <si>
    <t>МДК.02.01</t>
  </si>
  <si>
    <t>Теоретические основы конструирования швейных изделий</t>
  </si>
  <si>
    <t>МДК.02.02</t>
  </si>
  <si>
    <t>Методы конструктивного моделирования швейных изделий</t>
  </si>
  <si>
    <t>Система автоматизированного производства одежды</t>
  </si>
  <si>
    <t>Конструирование швейных изделий сложных форм</t>
  </si>
  <si>
    <t>УП.02</t>
  </si>
  <si>
    <t>Подготовка и организация технологических процессов на швейном производстве</t>
  </si>
  <si>
    <t>Основы обработки различных видов одежды</t>
  </si>
  <si>
    <t>УП.03</t>
  </si>
  <si>
    <t>Производственная практика(по профилю специальности)</t>
  </si>
  <si>
    <t>Организация специализированного подразделения швейного производства и управление ею</t>
  </si>
  <si>
    <t>Основы управления  работами специализированного подразделения швейного производства</t>
  </si>
  <si>
    <t>ПМ.05</t>
  </si>
  <si>
    <t>Выполнение работ по профессии"портной"</t>
  </si>
  <si>
    <t>МДК.05.01</t>
  </si>
  <si>
    <t xml:space="preserve">Технология изготовления изделий по индивидуальным заказам </t>
  </si>
  <si>
    <t>УП.05</t>
  </si>
  <si>
    <t>ПП.05</t>
  </si>
  <si>
    <t>Прозводственная практика (по профилю специальности)</t>
  </si>
  <si>
    <t>Основы художественного  оформления швейных изделий</t>
  </si>
  <si>
    <t>ПП.01</t>
  </si>
  <si>
    <t>*</t>
  </si>
  <si>
    <t xml:space="preserve">* Индивидуальный проект (не является предметом)           
</t>
  </si>
  <si>
    <t>III курс                  IYкурс</t>
  </si>
  <si>
    <t>преддипломн практики</t>
  </si>
  <si>
    <r>
      <t xml:space="preserve">Государственная итоговапя аттестация  
</t>
    </r>
    <r>
      <rPr>
        <b/>
        <sz val="10"/>
        <rFont val="Times New Roman Cyr"/>
        <family val="0"/>
      </rPr>
      <t>выпускная  квалификационная работа 
в форме дипломной работы с 18.05.21 по 13.06.21г.(всего 4 недели)             Защита дипломной работы с 15.06.21г по 27.06.21г. (всего 2 недели)</t>
    </r>
  </si>
  <si>
    <t>диф.зачетов</t>
  </si>
  <si>
    <t>Компоненты образовательной программы</t>
  </si>
  <si>
    <t xml:space="preserve">Русский язык </t>
  </si>
  <si>
    <t>Литература</t>
  </si>
  <si>
    <t>Иностранный язык в профессиональной деятельности</t>
  </si>
  <si>
    <t>3,5,6</t>
  </si>
  <si>
    <t>Э(кв)2</t>
  </si>
  <si>
    <t>4,5,6</t>
  </si>
  <si>
    <t>Экзамен квал.по модулям</t>
  </si>
  <si>
    <t xml:space="preserve">Настоящий учебный план программы подготовки специалистов среднего звена  далее (ППССЗ ) ГБПОУ РО «Таганрогский техникум сервиса и жилищно-коммунального хозяйства» разработан     на    основе    федерального государственного образовательного стандарта по специальности среднего профессионального образования (далее — CПO) 29.02.04. Конструирование, моделирование и технология швейных изделий, утвержденного приказом Министерства образования и науки Российской Федерации от 15 мая 2014 г. N 534, зарегистрированного Министерством юстиции (peг. 3в 32869 от  26  июня  2014 г.). Настоящий учебный план программы подготовки специалистов среднего звена разработан на основе следующих документов:
-Федеральный  закон Российской  Федерации  от 29,12.2012  г. № 273 — ФЗ
«Об образовании в Российской Федерации»;
-Федеральный государственный образовательный стандарт по специальности    среднего  профессионального  образования 29.02.04
Конструирование, моделирование и технология швейных изделий, утвержденного приказом Министерства образования и науки Российской Федерации от 15 мая 2014 г. N 534, зарегистрированного Министерством юстиции (per. № 32869 от 26 июня 2014 г.).
-Приказ Минобрнауки России от 25.03.2015 года №272 «О внесении изменений в федеральные государственные образовательные стандарты среднего профессионального образования» (зарегистрировано в Минюсте России 23.04.2015 № 37021)
-Порядок организации и осуществления образовательной деятельности по образовательным программам среднего профессионального образования, утвержденный приказом Министерства образования и науки РФ от 14 июня 2013 г. № 464 (с изменениями и дополнениями от 22.01.2014);
-Положение о практике обучающихся, осваивающих образовательные программы среднего профессионального образования, утвержденное приказом Министерства образования и науки Российской Федерации от 18 апреля 2013 г. № 291;
-Разъяснения по формированию учебного плана основной профессионально образовательной программ начального профессионального образования / среднего профессионального образования
-приложение к письму «О разъяснениях по формированию учебного плана ППССЗ HПO/CПO» Департамента профессионального образования Министерства образования  и науки Российской  Федерации от 20.10.2010 г.№ 12-696 с доработкой Центром профессионального образования ФГАУ и РО;
-Рекомендации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№ 06-1225 от 19.12.2014 года, разработанных и утвержденных Департаментом государственной политики в сфере подготовки рабочих кадров и ДПО;
-Приказ Минобрнауки России от 16 августа 20l3r. №968 «Об утверждении порядка проведения государственной итоговой аттестации по образовательным программам среднего профессионального образования» (с учетом изменений, внесенных приказом Министерства образования и науки Российской  Федерации  от 31.01.2014г.Nв74;
</t>
  </si>
  <si>
    <t xml:space="preserve">Организация учебного процесса и режим занятий
Максимальный объем учебной нагрузки обучающегося составляет 54 академических часа в неделю, включая все виды аудиторной и внеаудиторной (самостоятельной) учебной  работы по  освоению ППССЗ.
Максимальный объем аудиторной учебной нагрузки при очной форме получения образования составляет 36 академических часов в неделю.
Максимальный объем нагрузки при прохождении практики составляет 36 часов в неделю. При прохождении практика никаких других обязательных занятий не планируется. Предусматривается шестидневная учебная неделя.
Занятия организуются парами по 90 мин. с перерывом между уроками пар 5 мин, между парами 10 мин. и на обед 35 мин.
Общий объем каникулярного времени составляет 34 недели:
- на первом курсе 11 недель, в том числе 2 недели в зимний период;
- на втором курсе 11 недель, в том числе 2 недели в зимний период;
- на третьем курсе 10 недель, в том числе 2 недели в зимний период;
- на четвертом курсе 2 недели в  зимний период.
Для промежуточной аттестации на каждом курсе организуются:
- на 1-ом курсе летняя сессия продолжительностью 2 недели;
- на 2-ом курсе летняя сессия продолжительностью 2недели;
- на 3-ем курсе зимняя и летняя сессии продолжительностью по одной неделе каждая;
- на 4-ом курсе летняя сессии продолжительностью по одной неделе каждая.
</t>
  </si>
  <si>
    <t xml:space="preserve">Текущий контроль   проводится   в   пределах  учебного   времени, отведенного на дисциплину, как традиционными, так и  инновационными методами,  включая  компьютерное тестирование.
Практика является обязательным разделом ППССЗ.  Она  представляет собой вид учебной деятельности, направленной на формирование, закрепление, развитие практических навыков и компетенции в процессе выполнения определенных видов работ, связанных с будущей профессиональной деятельностью. При реализации ППССЗ предусматриваются следующие виды практик:  учебная  и производственная. Производственная практика состоит из  двух  этапов:  практики  по  профилю  специальности  и  преддипломной практики. Консультации для обучающихся очной формы получения образования предусматриваются в объеме 4 часа на каждого студента, в том числе в период реализации среднего общего образования для лиц, обучающихся на базе основного общего образования. Формы проведения консультаций — групповые, индивидуальные. Консультации фиксируются в расписании и преподавателем в классном журнале. По рабочему учебному плану ППССЗ предусматривается выполнение трех курсовых работ (проектов):
</t>
  </si>
  <si>
    <t xml:space="preserve">
Курсовые работы реализуются в 
Дисциплина «Физическая культура» предусматривает еженедельно 2 часа обязательных аудиторных занятий и 2 часа самостоятельной учебной нагрузки (за счет различных форм внеаудиторньгх занятий в спортивных клубах, секциях).
Для подгрупп девушек планируется использовать часть учебного времени дисциплины «Безопасность жизнедеятельности», отведенного на изучение основ военной службы, на освоение основ медицинских  знаний.
Для закрепления знаний и формирования умений спланированы лабораторные работы и практические занятия. Высокая практикоориентированность дисциплин и МДК (59%), позволяет более детально и качественно сформировать умения у всех категорий обучающихся (слабо успевающих, продвинутых и т.п.)
Обязательным компонентом при выполнении обучающимися  лабораторных  работ и практических  заданий,  является  использование  персональных компьютеров; Для приобретения практического опыта при изучении профессиональных модулей планируется учебная и производственная практики.
Учебная практика предполагает выполнение видов работ и направлена на: формирование у обучающихся практических профессиональных умений; приобретение  первоначального  практического   опыта,  для  последующего освоения общих и профессиональных компетенций по избранной специальности.
Учебную практику планируется проводить на базе образовательного учреждения (далее - техникум) в лаборатории швейного производства.
</t>
  </si>
  <si>
    <t xml:space="preserve">Учебная практика проводится мастерами производственного обучения.
Производственная практика (по профилю специальности) направлена на формирование у обучающихся общих и профессиональных компетенций, приобретение практического опыта. Учебная практика и производственная практика (по профилю специальности) проводятся при освоении обучающимися профессиональных компетенций (в рамках профессиональных модулей в несколько периодов по видам профессиональной деятельности) непрерывно. В рамках учебной и  производственной (по профилю специальности) практик осваивается рабочая профессия «Портной», что соответствует требованиям ФГOC CПO по специальности.
Производственная практика (преддипломная) имеет целью:
- совершенствование практического  опыта по осваиваемой специальности;
проверку   профессиональной  готовности  будущего   специалиста  к самостоятельной
трудовой   деятельности;
сбора, анализа и использования информации для дипломного проектирования.
Производственная практика (преддипломная) также проводится в организациях по профилю специальности на основе договоров, заключаемых между      техникумом     и    организациями.    Производственная практика (преддипломная) — 4 недели, проводится после освоения учебной практики и производственной практики  (по профилю специальности).
</t>
  </si>
  <si>
    <t xml:space="preserve">Порядок  аттестации  обучающихся
Промежутояная аттестация панируется для оценки уровня освоения дисциплин и оценки компетенций обучающихся. Проводится в отведенное время сессий по окончанию изучения теоретического курса.
Промежуточная аттестация по дисциплинам проводится в форме « зачета» (3),
«Дифференцированного зачета» (ДЗ), Экзамена (Э), по МДК в форме Дифференцированного зачёта, Экзамена (Э), по профессиональным компетенциям (по ПM) в форме Экзамена (квалификационного), являющегося итоговой аттестацией по профессиональному модулю, проверкой сформированности компетенций и готовности к выполнению  вида  профессиональной  деятельности,   определенных  в разделе
«Требования к результатам освоения ППССЗ» федерального государственного образовательного стандарта. Итогом проверки является однозначное решение: «вид профессиональной деятельности освоен/ не освоен».
Государственная итоговая аттестация проводится с целью установления соответствия уровня и качества подготовки выпускников требованиям ФГОС и работодателей и включает подготовку и защиту выпускной квалификационной работы. Обязательное требование соответствие тематики выпускной квалификационной работы содержанию одного или нескольких профессиональных модулей.
Необходимым условием допуска к государственной итоговой аттестации является представление документов, подтверждающих освоение обучающимся компетенций при изучении теоретического материала и прохождении практики по каждому из основных видов профессиональной деятельности. В том числе выпускником могут быть предоставлены отчеты о ранее достигнутых результатах, дополнительные сертификаты, свидетельства (дипломы) олимпиад, конкурсов, творческие работы по специальности, характеристики с мест прохождения преддипломной практики.
</t>
  </si>
  <si>
    <t>ПО ПРОФЕССИИ СРЕДНЕГО ПРОФЕССИОНАЛЬНОГО ОБРАЗОВАНИЯ 29.02.04 Конструирование, моделирование и технология швейных изделий</t>
  </si>
  <si>
    <t>квалификация: технолог-конструктор</t>
  </si>
  <si>
    <r>
      <t>нормативный срок получения образования: 3</t>
    </r>
    <r>
      <rPr>
        <b/>
        <sz val="16"/>
        <rFont val="Times New Roman"/>
        <family val="1"/>
      </rPr>
      <t xml:space="preserve"> года 10 месяцев</t>
    </r>
    <r>
      <rPr>
        <sz val="16"/>
        <rFont val="Times New Roman"/>
        <family val="1"/>
      </rPr>
      <t xml:space="preserve"> на базе основного общего образования </t>
    </r>
  </si>
  <si>
    <t xml:space="preserve">профиль получаемого профессионального образования: технический                                                                                                                      </t>
  </si>
  <si>
    <r>
      <t xml:space="preserve">приказ об утверждении ФГОС СПО 29.02.04 Конструирование, моделирование и технология швейных изделий   : </t>
    </r>
    <r>
      <rPr>
        <b/>
        <sz val="16"/>
        <rFont val="Times New Roman"/>
        <family val="1"/>
      </rPr>
      <t>№ 534  от 18.05.2014 г.</t>
    </r>
  </si>
  <si>
    <t>21</t>
  </si>
  <si>
    <t>Безопасности жизнедеятельности</t>
  </si>
  <si>
    <t>Истории(обществознания, право)</t>
  </si>
  <si>
    <t>Естествознания(экологии, географии)</t>
  </si>
  <si>
    <t xml:space="preserve">Информатики(математики: </t>
  </si>
  <si>
    <t>Экономики организации(экономика)</t>
  </si>
  <si>
    <t>Технологии (учебно-исследовательской и проектной деятельности);</t>
  </si>
  <si>
    <t>Общепрофессиональных  дисциплин и профессиональных модулей</t>
  </si>
  <si>
    <t>Основ философии;</t>
  </si>
  <si>
    <t>Иностранного языка</t>
  </si>
  <si>
    <t>Информационныхсистем  в профессиональной деятельностииональных модулей)</t>
  </si>
  <si>
    <t>Инженерной графики</t>
  </si>
  <si>
    <t>Метрологии , стандартизации и сертификации;</t>
  </si>
  <si>
    <t>Моделирования и художественного оформления одежды</t>
  </si>
  <si>
    <t>Спецрисунка и художественной графики</t>
  </si>
  <si>
    <t>Технологии  швейных изделий;</t>
  </si>
  <si>
    <t>Конструирования одежды</t>
  </si>
  <si>
    <t>Конструирования изделий и раскроя тканей</t>
  </si>
  <si>
    <t>Макетирования швейных изделий</t>
  </si>
  <si>
    <t>Компьютерной графики</t>
  </si>
  <si>
    <t>Испытания материалов</t>
  </si>
  <si>
    <t>Художественно-конструкторского проектирования;</t>
  </si>
  <si>
    <t>Автоматизированногопроектирования швейных изделий</t>
  </si>
  <si>
    <t>Швейного производства</t>
  </si>
  <si>
    <t>ОГСЭ.В.05</t>
  </si>
  <si>
    <t>ОГСЭ.В.06</t>
  </si>
  <si>
    <t>ОГСЭ.В.07</t>
  </si>
  <si>
    <t>ОГСЭ.В.08</t>
  </si>
  <si>
    <t xml:space="preserve">Общий гуманитарный и  социально-экономический цикл </t>
  </si>
  <si>
    <t>Самостоятельная работа</t>
  </si>
  <si>
    <t>Всего на уч.нагр.</t>
  </si>
  <si>
    <t>6 нед</t>
  </si>
  <si>
    <t>Общеобразовательный цикл</t>
  </si>
  <si>
    <t>ОДБ.00</t>
  </si>
  <si>
    <t>Общеобразовательные  дисциплины  базовые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</si>
  <si>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</si>
  <si>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</si>
  <si>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</si>
  <si>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</si>
  <si>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</si>
  <si>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</si>
  <si>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</si>
  <si>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</si>
  <si>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</si>
  <si>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ОДБ.10</t>
  </si>
  <si>
    <t>ОДБ.11</t>
  </si>
  <si>
    <t>ОДП.12</t>
  </si>
  <si>
    <t>ОДП.13</t>
  </si>
  <si>
    <t>ОДП.14</t>
  </si>
  <si>
    <t>МДК.В.02.03</t>
  </si>
  <si>
    <t>МДК.В.02.04</t>
  </si>
  <si>
    <t>0</t>
  </si>
  <si>
    <t>Э(кв)1</t>
  </si>
  <si>
    <t>7,8</t>
  </si>
  <si>
    <t>10</t>
  </si>
  <si>
    <t>2,3</t>
  </si>
  <si>
    <t>26</t>
  </si>
  <si>
    <t>12</t>
  </si>
  <si>
    <t>27</t>
  </si>
  <si>
    <t>52</t>
  </si>
  <si>
    <t>2,3,4,6,7,8</t>
  </si>
  <si>
    <t>5,7,8</t>
  </si>
  <si>
    <t>Э(кв) 1</t>
  </si>
  <si>
    <t xml:space="preserve">Общеобразовательный цикл
Раздел учебного плана по реализации образовательной программы среднего общего образования в образовательном учреждении среднего профессионального образования составлен в соответствии с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образования. Профиль обучения по специальности CПO 29.02.04 «Конструирование, моделирование и технология швейных изделий» выбран в соответствии со спецификой ППССЗ — технический.
Срок реализации программы — 4 года.
Теоретическое обучение — 39 недель, при обязательной учебной нагрузке 36 часов в неделю.
Промежуточная аттестация — 2 недели
Каникулы — 11 недель. Срок реализации ФГОС среднего общего образования в пределах  ocновныx  профессиональных образовательных программ CПO составляет 39 недель. С учетом этого срок обучения по программе подготовки специалистов среднего звена увеличивается на 52 недели, в том числе: 39 недель теоретическое обучение; 2 недели — промежуточная аттестация; 11 недель каникулы.Учебное время, отведенное на теоретическое обучение (1404 часа), распределяется на изучение базовых и профильных учебных дисциплин общеобразовательного  цикла  на основе  Рекомендаций  Минобрнауки РФ.
Учебный план содержит общеобразовательные базовые и профильные учебные дисциплины. Обучающимся на выбор предложены дополнительные. 
В рабочую программу учебной дисциплины «Технология» включена тематика индивидуальных проектов.
Промежуточная  аттестация: в первом семестре — выставляется в форме зачётов и дифференцированных  зачётов;
во втором семестре — экзамен — по общеобразовательным дисциплинам: Математика: алгебра и начала математического анализа,  геометрия;  Русский  язык  и  литература;  Информатика;  дифференцированный зачет  — все остальные дисциплины.
Из вариативной составляющей учебного плана выделены часы на изучение учебных дисциплин регионального компонента — «Введение в профессию: общие компетенции профессионала», «Эффективное поведение на рынке труда» (цикл ОГСЭ), «Основы предпринимательства», (цикл ОП).
Введены  дополнительные  дисциплины  и  междисциплинарные курсы:
- «Русский  язык и культура речи», «Социальная  психология»  (цикл ОГСЭ);
- «Экономика  отрасли»  (цикл ОП);
- МДК 02.03 «Система автоматизированного производства одежды»;
- МДК 02.04 «Конструирование швейных изделий сложных форм»;
- Увеличены  часы на изучение  профессиональных  модулей.
</t>
  </si>
  <si>
    <t>Введение в профессию. Общие компетенции профессионала</t>
  </si>
  <si>
    <t>«31» августа 2019 г.</t>
  </si>
  <si>
    <r>
      <t xml:space="preserve">год начала подготовки по учебному плану </t>
    </r>
    <r>
      <rPr>
        <b/>
        <sz val="16"/>
        <rFont val="Times New Roman"/>
        <family val="1"/>
      </rPr>
      <t>2019 год</t>
    </r>
  </si>
  <si>
    <t>(протокол № 01 от «31» августа 2019 г.)</t>
  </si>
  <si>
    <t>ОДБ.12</t>
  </si>
  <si>
    <t>Астрономия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</si>
</sst>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  <numFmt numFmtId="181" formatCode="0.0000"/>
    <numFmt numFmtId="182" formatCode="0.000"/>
    <numFmt numFmtId="183" formatCode="0.000000"/>
    <numFmt numFmtId="184" formatCode="[$-FC19]d\ mmmm\ yyyy\ &quot;г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9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color indexed="8"/>
      <name val="Tahoma"/>
      <family val="2"/>
    </font>
    <font>
      <sz val="10"/>
      <color indexed="8"/>
      <name val="Times New Roman Cyr"/>
      <family val="1"/>
    </font>
    <font>
      <sz val="10"/>
      <color indexed="8"/>
      <name val="Arial Cyr"/>
      <family val="0"/>
    </font>
    <font>
      <b/>
      <sz val="10"/>
      <color indexed="8"/>
      <name val="Times New Roman Cyr"/>
      <family val="1"/>
    </font>
    <font>
      <sz val="8"/>
      <color indexed="8"/>
      <name val="Times New Roman Cyr"/>
      <family val="1"/>
    </font>
    <font>
      <sz val="8"/>
      <color indexed="8"/>
      <name val="Times New Roman"/>
      <family val="1"/>
    </font>
    <font>
      <sz val="7"/>
      <color indexed="8"/>
      <name val="Times New Roman Cyr"/>
      <family val="1"/>
    </font>
    <font>
      <b/>
      <sz val="8"/>
      <color indexed="8"/>
      <name val="Times New Roman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Times New Roman Cyr"/>
      <family val="0"/>
    </font>
    <font>
      <b/>
      <sz val="12"/>
      <color indexed="8"/>
      <name val="Times New Roman Cyr"/>
      <family val="0"/>
    </font>
    <font>
      <sz val="9"/>
      <color indexed="8"/>
      <name val="Times New Roman Cyr"/>
      <family val="0"/>
    </font>
    <font>
      <b/>
      <sz val="18"/>
      <color indexed="8"/>
      <name val="Times New Roman Cyr"/>
      <family val="1"/>
    </font>
    <font>
      <sz val="9"/>
      <color indexed="8"/>
      <name val="Times New Roman"/>
      <family val="1"/>
    </font>
    <font>
      <sz val="11"/>
      <color indexed="8"/>
      <name val="Times New Roman Cyr"/>
      <family val="1"/>
    </font>
    <font>
      <sz val="11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b/>
      <sz val="10"/>
      <name val="Times New Roman CYR"/>
      <family val="0"/>
    </font>
    <font>
      <b/>
      <sz val="9"/>
      <name val="Arial Cyr"/>
      <family val="0"/>
    </font>
    <font>
      <b/>
      <sz val="11"/>
      <name val="Times New Roman CYR"/>
      <family val="0"/>
    </font>
    <font>
      <b/>
      <sz val="11"/>
      <name val="Times New Roman Cyr"/>
      <family val="0"/>
    </font>
    <font>
      <b/>
      <sz val="8"/>
      <name val="Times New Roman CYR"/>
      <family val="0"/>
    </font>
    <font>
      <b/>
      <sz val="11"/>
      <name val="Arial Cyr"/>
      <family val="0"/>
    </font>
    <font>
      <sz val="7"/>
      <name val="Times New Roman CYR"/>
      <family val="0"/>
    </font>
    <font>
      <b/>
      <sz val="7"/>
      <name val="Times New Roman CYR"/>
      <family val="0"/>
    </font>
    <font>
      <sz val="9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0"/>
      <name val="Times New Roman Cyr"/>
      <family val="0"/>
    </font>
    <font>
      <sz val="8"/>
      <color indexed="8"/>
      <name val="Arial Cyr"/>
      <family val="0"/>
    </font>
    <font>
      <b/>
      <sz val="10"/>
      <name val="Times New Roman Cyr"/>
      <family val="0"/>
    </font>
    <font>
      <sz val="12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10"/>
      <color theme="1"/>
      <name val="Times New Roman Cyr"/>
      <family val="1"/>
    </font>
    <font>
      <sz val="10"/>
      <color theme="1"/>
      <name val="Arial Cyr"/>
      <family val="0"/>
    </font>
    <font>
      <sz val="10"/>
      <color theme="1"/>
      <name val="Times New Roman"/>
      <family val="1"/>
    </font>
    <font>
      <b/>
      <sz val="10"/>
      <color theme="1"/>
      <name val="Times New Roman Cyr"/>
      <family val="0"/>
    </font>
    <font>
      <sz val="11"/>
      <color theme="1"/>
      <name val="Times New Roman"/>
      <family val="1"/>
    </font>
    <font>
      <b/>
      <sz val="16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/>
      <right style="thin"/>
      <top style="medium"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/>
      <right style="medium"/>
      <top style="medium"/>
      <bottom style="medium"/>
    </border>
    <border>
      <left style="medium"/>
      <right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/>
      <top style="medium"/>
      <bottom style="thin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/>
    </border>
    <border>
      <left style="medium"/>
      <right/>
      <top/>
      <bottom/>
    </border>
    <border>
      <left style="medium"/>
      <right style="medium">
        <color rgb="FF000000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643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/>
    </xf>
    <xf numFmtId="180" fontId="8" fillId="0" borderId="13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 textRotation="90" wrapText="1"/>
    </xf>
    <xf numFmtId="0" fontId="8" fillId="0" borderId="18" xfId="0" applyFont="1" applyFill="1" applyBorder="1" applyAlignment="1">
      <alignment horizontal="center" vertical="center" textRotation="90" wrapText="1"/>
    </xf>
    <xf numFmtId="0" fontId="8" fillId="0" borderId="21" xfId="0" applyFont="1" applyFill="1" applyBorder="1" applyAlignment="1">
      <alignment horizontal="center" vertical="center" textRotation="90" wrapText="1"/>
    </xf>
    <xf numFmtId="0" fontId="8" fillId="0" borderId="22" xfId="0" applyFont="1" applyFill="1" applyBorder="1" applyAlignment="1">
      <alignment horizontal="center" vertical="center" textRotation="90" wrapText="1"/>
    </xf>
    <xf numFmtId="180" fontId="10" fillId="0" borderId="16" xfId="0" applyNumberFormat="1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top" wrapText="1"/>
    </xf>
    <xf numFmtId="180" fontId="10" fillId="0" borderId="18" xfId="0" applyNumberFormat="1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textRotation="90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9" fontId="11" fillId="0" borderId="0" xfId="0" applyNumberFormat="1" applyFont="1" applyFill="1" applyAlignment="1">
      <alignment/>
    </xf>
    <xf numFmtId="1" fontId="6" fillId="0" borderId="30" xfId="0" applyNumberFormat="1" applyFont="1" applyFill="1" applyBorder="1" applyAlignment="1">
      <alignment horizontal="center" vertical="center"/>
    </xf>
    <xf numFmtId="1" fontId="6" fillId="0" borderId="31" xfId="0" applyNumberFormat="1" applyFont="1" applyFill="1" applyBorder="1" applyAlignment="1">
      <alignment horizontal="center" vertical="center"/>
    </xf>
    <xf numFmtId="1" fontId="6" fillId="0" borderId="32" xfId="0" applyNumberFormat="1" applyFont="1" applyFill="1" applyBorder="1" applyAlignment="1">
      <alignment horizontal="center" vertical="center"/>
    </xf>
    <xf numFmtId="1" fontId="6" fillId="0" borderId="33" xfId="0" applyNumberFormat="1" applyFont="1" applyFill="1" applyBorder="1" applyAlignment="1">
      <alignment horizontal="center" vertical="center"/>
    </xf>
    <xf numFmtId="1" fontId="6" fillId="0" borderId="34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/>
    </xf>
    <xf numFmtId="1" fontId="4" fillId="0" borderId="41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1" fontId="4" fillId="0" borderId="42" xfId="0" applyNumberFormat="1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center" vertical="center"/>
    </xf>
    <xf numFmtId="1" fontId="6" fillId="0" borderId="35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1" fontId="4" fillId="0" borderId="4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49" fontId="4" fillId="0" borderId="22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" fontId="6" fillId="0" borderId="44" xfId="0" applyNumberFormat="1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/>
    </xf>
    <xf numFmtId="1" fontId="6" fillId="0" borderId="36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45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2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1" fontId="15" fillId="0" borderId="0" xfId="0" applyNumberFormat="1" applyFont="1" applyFill="1" applyAlignment="1">
      <alignment horizontal="right"/>
    </xf>
    <xf numFmtId="1" fontId="1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182" fontId="15" fillId="0" borderId="0" xfId="0" applyNumberFormat="1" applyFont="1" applyFill="1" applyAlignment="1">
      <alignment horizontal="left"/>
    </xf>
    <xf numFmtId="182" fontId="4" fillId="0" borderId="0" xfId="0" applyNumberFormat="1" applyFont="1" applyFill="1" applyAlignment="1">
      <alignment horizontal="left"/>
    </xf>
    <xf numFmtId="1" fontId="6" fillId="0" borderId="46" xfId="0" applyNumberFormat="1" applyFont="1" applyFill="1" applyBorder="1" applyAlignment="1">
      <alignment horizontal="center" vertical="center"/>
    </xf>
    <xf numFmtId="1" fontId="6" fillId="0" borderId="47" xfId="0" applyNumberFormat="1" applyFont="1" applyFill="1" applyBorder="1" applyAlignment="1">
      <alignment horizontal="center" vertical="center"/>
    </xf>
    <xf numFmtId="1" fontId="6" fillId="0" borderId="48" xfId="0" applyNumberFormat="1" applyFont="1" applyFill="1" applyBorder="1" applyAlignment="1">
      <alignment horizontal="center" vertical="center"/>
    </xf>
    <xf numFmtId="1" fontId="6" fillId="0" borderId="49" xfId="0" applyNumberFormat="1" applyFont="1" applyFill="1" applyBorder="1" applyAlignment="1">
      <alignment horizontal="center" vertical="center"/>
    </xf>
    <xf numFmtId="1" fontId="6" fillId="0" borderId="50" xfId="0" applyNumberFormat="1" applyFont="1" applyFill="1" applyBorder="1" applyAlignment="1">
      <alignment horizontal="center" vertical="center"/>
    </xf>
    <xf numFmtId="1" fontId="6" fillId="0" borderId="51" xfId="0" applyNumberFormat="1" applyFont="1" applyFill="1" applyBorder="1" applyAlignment="1">
      <alignment horizontal="center" vertical="center"/>
    </xf>
    <xf numFmtId="1" fontId="4" fillId="0" borderId="52" xfId="0" applyNumberFormat="1" applyFont="1" applyFill="1" applyBorder="1" applyAlignment="1">
      <alignment horizontal="center" vertical="center"/>
    </xf>
    <xf numFmtId="1" fontId="4" fillId="0" borderId="48" xfId="0" applyNumberFormat="1" applyFont="1" applyFill="1" applyBorder="1" applyAlignment="1">
      <alignment horizontal="center" vertical="center"/>
    </xf>
    <xf numFmtId="1" fontId="6" fillId="32" borderId="31" xfId="0" applyNumberFormat="1" applyFont="1" applyFill="1" applyBorder="1" applyAlignment="1">
      <alignment horizontal="center" vertical="center"/>
    </xf>
    <xf numFmtId="1" fontId="4" fillId="0" borderId="49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 wrapText="1"/>
    </xf>
    <xf numFmtId="1" fontId="6" fillId="33" borderId="31" xfId="0" applyNumberFormat="1" applyFont="1" applyFill="1" applyBorder="1" applyAlignment="1">
      <alignment horizontal="center" vertical="center"/>
    </xf>
    <xf numFmtId="1" fontId="6" fillId="5" borderId="54" xfId="0" applyNumberFormat="1" applyFont="1" applyFill="1" applyBorder="1" applyAlignment="1">
      <alignment horizontal="center" vertical="center"/>
    </xf>
    <xf numFmtId="0" fontId="5" fillId="0" borderId="55" xfId="0" applyFont="1" applyFill="1" applyBorder="1" applyAlignment="1">
      <alignment/>
    </xf>
    <xf numFmtId="0" fontId="5" fillId="0" borderId="56" xfId="0" applyFont="1" applyFill="1" applyBorder="1" applyAlignment="1">
      <alignment/>
    </xf>
    <xf numFmtId="0" fontId="5" fillId="0" borderId="57" xfId="0" applyFont="1" applyFill="1" applyBorder="1" applyAlignment="1">
      <alignment/>
    </xf>
    <xf numFmtId="0" fontId="5" fillId="0" borderId="58" xfId="0" applyFont="1" applyFill="1" applyBorder="1" applyAlignment="1">
      <alignment/>
    </xf>
    <xf numFmtId="0" fontId="17" fillId="0" borderId="0" xfId="0" applyFont="1" applyFill="1" applyBorder="1" applyAlignment="1">
      <alignment horizontal="right" vertical="center"/>
    </xf>
    <xf numFmtId="2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180" fontId="17" fillId="0" borderId="0" xfId="0" applyNumberFormat="1" applyFont="1" applyFill="1" applyBorder="1" applyAlignment="1">
      <alignment horizontal="right" vertical="center"/>
    </xf>
    <xf numFmtId="180" fontId="17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21" fillId="0" borderId="18" xfId="53" applyNumberFormat="1" applyFont="1" applyFill="1" applyBorder="1" applyAlignment="1" applyProtection="1">
      <alignment horizontal="center" vertical="center"/>
      <protection locked="0"/>
    </xf>
    <xf numFmtId="0" fontId="21" fillId="0" borderId="18" xfId="53" applyNumberFormat="1" applyFont="1" applyFill="1" applyBorder="1" applyAlignment="1">
      <alignment horizontal="center" vertical="center"/>
      <protection/>
    </xf>
    <xf numFmtId="1" fontId="20" fillId="0" borderId="1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 wrapText="1"/>
    </xf>
    <xf numFmtId="0" fontId="24" fillId="0" borderId="0" xfId="0" applyFont="1" applyAlignment="1">
      <alignment horizontal="center" vertical="center"/>
    </xf>
    <xf numFmtId="0" fontId="12" fillId="0" borderId="16" xfId="53" applyNumberFormat="1" applyFont="1" applyFill="1" applyBorder="1" applyAlignment="1">
      <alignment horizontal="center" vertical="center"/>
      <protection/>
    </xf>
    <xf numFmtId="0" fontId="4" fillId="0" borderId="18" xfId="0" applyNumberFormat="1" applyFont="1" applyFill="1" applyBorder="1" applyAlignment="1">
      <alignment horizontal="center" vertical="justify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2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7" fillId="0" borderId="37" xfId="0" applyFont="1" applyBorder="1" applyAlignment="1">
      <alignment horizontal="center" vertical="center"/>
    </xf>
    <xf numFmtId="0" fontId="27" fillId="0" borderId="37" xfId="0" applyFont="1" applyBorder="1" applyAlignment="1">
      <alignment vertical="center"/>
    </xf>
    <xf numFmtId="0" fontId="31" fillId="0" borderId="0" xfId="0" applyFont="1" applyAlignment="1">
      <alignment horizontal="center"/>
    </xf>
    <xf numFmtId="0" fontId="32" fillId="0" borderId="0" xfId="0" applyFont="1" applyBorder="1" applyAlignment="1">
      <alignment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wrapText="1"/>
    </xf>
    <xf numFmtId="0" fontId="32" fillId="0" borderId="0" xfId="0" applyFont="1" applyAlignment="1">
      <alignment wrapText="1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/>
    </xf>
    <xf numFmtId="0" fontId="37" fillId="0" borderId="0" xfId="0" applyFont="1" applyAlignment="1">
      <alignment vertical="center"/>
    </xf>
    <xf numFmtId="0" fontId="37" fillId="0" borderId="18" xfId="0" applyFont="1" applyBorder="1" applyAlignment="1">
      <alignment horizontal="center" vertical="center" textRotation="90" wrapText="1"/>
    </xf>
    <xf numFmtId="0" fontId="37" fillId="0" borderId="18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36" fillId="0" borderId="31" xfId="0" applyFont="1" applyFill="1" applyBorder="1" applyAlignment="1">
      <alignment horizontal="center" vertical="center" wrapText="1"/>
    </xf>
    <xf numFmtId="0" fontId="36" fillId="0" borderId="33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vertical="center" wrapText="1"/>
    </xf>
    <xf numFmtId="0" fontId="37" fillId="0" borderId="21" xfId="0" applyFont="1" applyFill="1" applyBorder="1" applyAlignment="1">
      <alignment vertical="center"/>
    </xf>
    <xf numFmtId="0" fontId="36" fillId="0" borderId="16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7" fillId="0" borderId="28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justify" vertical="center"/>
    </xf>
    <xf numFmtId="0" fontId="38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38" fillId="34" borderId="0" xfId="0" applyFont="1" applyFill="1" applyAlignment="1">
      <alignment horizontal="left" vertical="top" wrapTex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49" fontId="42" fillId="0" borderId="18" xfId="0" applyNumberFormat="1" applyFont="1" applyFill="1" applyBorder="1" applyAlignment="1">
      <alignment horizontal="center" vertical="center"/>
    </xf>
    <xf numFmtId="49" fontId="42" fillId="0" borderId="21" xfId="0" applyNumberFormat="1" applyFont="1" applyFill="1" applyBorder="1" applyAlignment="1">
      <alignment horizontal="center" vertical="center"/>
    </xf>
    <xf numFmtId="49" fontId="42" fillId="0" borderId="18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/>
    </xf>
    <xf numFmtId="0" fontId="35" fillId="0" borderId="0" xfId="0" applyFont="1" applyAlignment="1">
      <alignment horizontal="left" vertical="top" wrapText="1"/>
    </xf>
    <xf numFmtId="1" fontId="83" fillId="0" borderId="18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38" xfId="0" applyBorder="1" applyAlignment="1">
      <alignment/>
    </xf>
    <xf numFmtId="1" fontId="42" fillId="0" borderId="18" xfId="0" applyNumberFormat="1" applyFont="1" applyFill="1" applyBorder="1" applyAlignment="1">
      <alignment horizontal="center" vertical="center"/>
    </xf>
    <xf numFmtId="49" fontId="42" fillId="0" borderId="18" xfId="0" applyNumberFormat="1" applyFont="1" applyFill="1" applyBorder="1" applyAlignment="1">
      <alignment horizontal="center" vertical="center"/>
    </xf>
    <xf numFmtId="49" fontId="42" fillId="0" borderId="18" xfId="0" applyNumberFormat="1" applyFont="1" applyFill="1" applyBorder="1" applyAlignment="1">
      <alignment horizontal="center" vertical="center" wrapText="1"/>
    </xf>
    <xf numFmtId="1" fontId="42" fillId="0" borderId="17" xfId="0" applyNumberFormat="1" applyFont="1" applyFill="1" applyBorder="1" applyAlignment="1">
      <alignment horizontal="center" vertical="center"/>
    </xf>
    <xf numFmtId="49" fontId="42" fillId="0" borderId="66" xfId="0" applyNumberFormat="1" applyFont="1" applyFill="1" applyBorder="1" applyAlignment="1">
      <alignment horizontal="center" vertical="center" wrapText="1"/>
    </xf>
    <xf numFmtId="49" fontId="42" fillId="0" borderId="49" xfId="0" applyNumberFormat="1" applyFont="1" applyFill="1" applyBorder="1" applyAlignment="1">
      <alignment horizontal="center" vertical="center"/>
    </xf>
    <xf numFmtId="0" fontId="84" fillId="0" borderId="30" xfId="0" applyFont="1" applyBorder="1" applyAlignment="1">
      <alignment horizontal="justify" wrapText="1"/>
    </xf>
    <xf numFmtId="0" fontId="84" fillId="0" borderId="62" xfId="0" applyFont="1" applyBorder="1" applyAlignment="1">
      <alignment horizontal="justify" wrapText="1"/>
    </xf>
    <xf numFmtId="0" fontId="85" fillId="0" borderId="30" xfId="0" applyFont="1" applyBorder="1" applyAlignment="1">
      <alignment horizontal="justify" wrapText="1"/>
    </xf>
    <xf numFmtId="0" fontId="85" fillId="0" borderId="67" xfId="0" applyFont="1" applyBorder="1" applyAlignment="1">
      <alignment horizontal="justify" wrapText="1"/>
    </xf>
    <xf numFmtId="1" fontId="6" fillId="32" borderId="34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0" fontId="84" fillId="0" borderId="0" xfId="0" applyFont="1" applyAlignment="1">
      <alignment/>
    </xf>
    <xf numFmtId="49" fontId="42" fillId="0" borderId="68" xfId="0" applyNumberFormat="1" applyFont="1" applyFill="1" applyBorder="1" applyAlignment="1">
      <alignment horizontal="center" vertical="center" wrapText="1"/>
    </xf>
    <xf numFmtId="49" fontId="42" fillId="0" borderId="42" xfId="0" applyNumberFormat="1" applyFont="1" applyFill="1" applyBorder="1" applyAlignment="1">
      <alignment horizontal="center" vertical="center"/>
    </xf>
    <xf numFmtId="0" fontId="85" fillId="0" borderId="18" xfId="0" applyFont="1" applyBorder="1" applyAlignment="1">
      <alignment horizontal="justify" wrapText="1"/>
    </xf>
    <xf numFmtId="0" fontId="86" fillId="0" borderId="30" xfId="0" applyFont="1" applyBorder="1" applyAlignment="1">
      <alignment horizontal="justify" wrapText="1"/>
    </xf>
    <xf numFmtId="0" fontId="21" fillId="0" borderId="69" xfId="0" applyFont="1" applyBorder="1" applyAlignment="1">
      <alignment vertical="top" wrapText="1"/>
    </xf>
    <xf numFmtId="0" fontId="21" fillId="0" borderId="70" xfId="0" applyFont="1" applyBorder="1" applyAlignment="1">
      <alignment vertical="top" wrapText="1"/>
    </xf>
    <xf numFmtId="0" fontId="85" fillId="35" borderId="30" xfId="0" applyFont="1" applyFill="1" applyBorder="1" applyAlignment="1">
      <alignment horizontal="justify" wrapText="1"/>
    </xf>
    <xf numFmtId="0" fontId="85" fillId="35" borderId="67" xfId="0" applyFont="1" applyFill="1" applyBorder="1" applyAlignment="1">
      <alignment horizontal="justify" wrapText="1"/>
    </xf>
    <xf numFmtId="0" fontId="35" fillId="0" borderId="70" xfId="0" applyFont="1" applyBorder="1" applyAlignment="1">
      <alignment vertical="top" wrapText="1"/>
    </xf>
    <xf numFmtId="0" fontId="35" fillId="0" borderId="18" xfId="53" applyNumberFormat="1" applyFont="1" applyFill="1" applyBorder="1" applyAlignment="1">
      <alignment horizontal="center" vertical="center"/>
      <protection/>
    </xf>
    <xf numFmtId="0" fontId="35" fillId="0" borderId="18" xfId="0" applyFont="1" applyBorder="1" applyAlignment="1">
      <alignment vertical="top" wrapText="1"/>
    </xf>
    <xf numFmtId="49" fontId="6" fillId="35" borderId="18" xfId="0" applyNumberFormat="1" applyFont="1" applyFill="1" applyBorder="1" applyAlignment="1">
      <alignment horizontal="center" vertical="center" wrapText="1"/>
    </xf>
    <xf numFmtId="1" fontId="6" fillId="35" borderId="18" xfId="0" applyNumberFormat="1" applyFont="1" applyFill="1" applyBorder="1" applyAlignment="1">
      <alignment horizontal="center" vertical="center"/>
    </xf>
    <xf numFmtId="0" fontId="84" fillId="11" borderId="30" xfId="0" applyFont="1" applyFill="1" applyBorder="1" applyAlignment="1">
      <alignment horizontal="justify" wrapText="1"/>
    </xf>
    <xf numFmtId="0" fontId="21" fillId="11" borderId="69" xfId="0" applyFont="1" applyFill="1" applyBorder="1" applyAlignment="1">
      <alignment vertical="top" wrapText="1"/>
    </xf>
    <xf numFmtId="49" fontId="4" fillId="11" borderId="18" xfId="0" applyNumberFormat="1" applyFont="1" applyFill="1" applyBorder="1" applyAlignment="1">
      <alignment horizontal="center" vertical="center"/>
    </xf>
    <xf numFmtId="49" fontId="4" fillId="11" borderId="21" xfId="0" applyNumberFormat="1" applyFont="1" applyFill="1" applyBorder="1" applyAlignment="1">
      <alignment horizontal="center" vertical="center"/>
    </xf>
    <xf numFmtId="1" fontId="4" fillId="11" borderId="19" xfId="0" applyNumberFormat="1" applyFont="1" applyFill="1" applyBorder="1" applyAlignment="1">
      <alignment horizontal="center" vertical="center"/>
    </xf>
    <xf numFmtId="1" fontId="4" fillId="11" borderId="18" xfId="0" applyNumberFormat="1" applyFont="1" applyFill="1" applyBorder="1" applyAlignment="1">
      <alignment horizontal="center" vertical="center"/>
    </xf>
    <xf numFmtId="49" fontId="6" fillId="11" borderId="71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49" fontId="4" fillId="36" borderId="18" xfId="0" applyNumberFormat="1" applyFont="1" applyFill="1" applyBorder="1" applyAlignment="1">
      <alignment horizontal="center" vertical="center"/>
    </xf>
    <xf numFmtId="49" fontId="4" fillId="36" borderId="21" xfId="0" applyNumberFormat="1" applyFont="1" applyFill="1" applyBorder="1" applyAlignment="1">
      <alignment horizontal="center" vertical="center"/>
    </xf>
    <xf numFmtId="0" fontId="84" fillId="0" borderId="46" xfId="0" applyFont="1" applyBorder="1" applyAlignment="1">
      <alignment horizontal="justify" wrapText="1"/>
    </xf>
    <xf numFmtId="49" fontId="42" fillId="0" borderId="42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1" fontId="4" fillId="11" borderId="17" xfId="0" applyNumberFormat="1" applyFont="1" applyFill="1" applyBorder="1" applyAlignment="1">
      <alignment horizontal="center" vertical="center"/>
    </xf>
    <xf numFmtId="1" fontId="4" fillId="36" borderId="10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/>
    </xf>
    <xf numFmtId="0" fontId="35" fillId="0" borderId="72" xfId="0" applyFont="1" applyBorder="1" applyAlignment="1">
      <alignment vertical="top" wrapText="1"/>
    </xf>
    <xf numFmtId="0" fontId="5" fillId="0" borderId="30" xfId="0" applyFont="1" applyFill="1" applyBorder="1" applyAlignment="1">
      <alignment/>
    </xf>
    <xf numFmtId="0" fontId="4" fillId="35" borderId="59" xfId="0" applyFont="1" applyFill="1" applyBorder="1" applyAlignment="1">
      <alignment horizontal="center" vertical="center"/>
    </xf>
    <xf numFmtId="0" fontId="4" fillId="35" borderId="59" xfId="0" applyFont="1" applyFill="1" applyBorder="1" applyAlignment="1">
      <alignment horizontal="center" vertical="center" wrapText="1"/>
    </xf>
    <xf numFmtId="0" fontId="4" fillId="35" borderId="61" xfId="0" applyFont="1" applyFill="1" applyBorder="1" applyAlignment="1">
      <alignment horizontal="center" vertical="center"/>
    </xf>
    <xf numFmtId="0" fontId="4" fillId="35" borderId="60" xfId="0" applyFont="1" applyFill="1" applyBorder="1" applyAlignment="1">
      <alignment horizontal="center" vertical="center"/>
    </xf>
    <xf numFmtId="0" fontId="4" fillId="35" borderId="62" xfId="0" applyFont="1" applyFill="1" applyBorder="1" applyAlignment="1">
      <alignment horizontal="center"/>
    </xf>
    <xf numFmtId="0" fontId="4" fillId="35" borderId="59" xfId="0" applyFont="1" applyFill="1" applyBorder="1" applyAlignment="1">
      <alignment horizontal="center"/>
    </xf>
    <xf numFmtId="0" fontId="4" fillId="35" borderId="63" xfId="0" applyFont="1" applyFill="1" applyBorder="1" applyAlignment="1">
      <alignment horizontal="center"/>
    </xf>
    <xf numFmtId="0" fontId="4" fillId="35" borderId="57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left" wrapText="1"/>
    </xf>
    <xf numFmtId="0" fontId="4" fillId="0" borderId="60" xfId="0" applyFont="1" applyFill="1" applyBorder="1" applyAlignment="1">
      <alignment horizontal="left" vertical="top" wrapText="1"/>
    </xf>
    <xf numFmtId="0" fontId="4" fillId="0" borderId="60" xfId="0" applyFont="1" applyFill="1" applyBorder="1" applyAlignment="1">
      <alignment vertical="center" wrapText="1"/>
    </xf>
    <xf numFmtId="0" fontId="4" fillId="0" borderId="60" xfId="0" applyFont="1" applyFill="1" applyBorder="1" applyAlignment="1">
      <alignment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21" fillId="0" borderId="73" xfId="0" applyFont="1" applyBorder="1" applyAlignment="1">
      <alignment vertical="top" wrapText="1"/>
    </xf>
    <xf numFmtId="0" fontId="84" fillId="11" borderId="46" xfId="0" applyFont="1" applyFill="1" applyBorder="1" applyAlignment="1">
      <alignment horizontal="justify" wrapText="1"/>
    </xf>
    <xf numFmtId="49" fontId="4" fillId="0" borderId="74" xfId="0" applyNumberFormat="1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/>
    </xf>
    <xf numFmtId="0" fontId="4" fillId="0" borderId="66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2" fillId="0" borderId="45" xfId="0" applyFont="1" applyFill="1" applyBorder="1" applyAlignment="1">
      <alignment wrapText="1"/>
    </xf>
    <xf numFmtId="0" fontId="4" fillId="0" borderId="18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43" fillId="0" borderId="30" xfId="0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/>
    </xf>
    <xf numFmtId="0" fontId="13" fillId="0" borderId="39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74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4" fillId="11" borderId="18" xfId="0" applyNumberFormat="1" applyFont="1" applyFill="1" applyBorder="1" applyAlignment="1">
      <alignment horizontal="left" vertical="center" wrapText="1"/>
    </xf>
    <xf numFmtId="0" fontId="35" fillId="11" borderId="69" xfId="0" applyFont="1" applyFill="1" applyBorder="1" applyAlignment="1">
      <alignment vertical="top" wrapText="1"/>
    </xf>
    <xf numFmtId="0" fontId="6" fillId="35" borderId="60" xfId="0" applyFont="1" applyFill="1" applyBorder="1" applyAlignment="1">
      <alignment wrapText="1"/>
    </xf>
    <xf numFmtId="0" fontId="4" fillId="35" borderId="63" xfId="0" applyFont="1" applyFill="1" applyBorder="1" applyAlignment="1">
      <alignment horizontal="center" vertical="center"/>
    </xf>
    <xf numFmtId="0" fontId="4" fillId="35" borderId="57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4" fillId="35" borderId="60" xfId="0" applyFont="1" applyFill="1" applyBorder="1" applyAlignment="1">
      <alignment wrapText="1"/>
    </xf>
    <xf numFmtId="0" fontId="84" fillId="0" borderId="18" xfId="0" applyFont="1" applyBorder="1" applyAlignment="1">
      <alignment horizontal="justify" wrapText="1"/>
    </xf>
    <xf numFmtId="0" fontId="21" fillId="0" borderId="18" xfId="0" applyFont="1" applyBorder="1" applyAlignment="1">
      <alignment vertical="top" wrapText="1"/>
    </xf>
    <xf numFmtId="0" fontId="13" fillId="0" borderId="18" xfId="0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1" fontId="42" fillId="0" borderId="18" xfId="0" applyNumberFormat="1" applyFont="1" applyFill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left" vertical="center" wrapText="1"/>
    </xf>
    <xf numFmtId="1" fontId="83" fillId="0" borderId="18" xfId="0" applyNumberFormat="1" applyFont="1" applyFill="1" applyBorder="1" applyAlignment="1">
      <alignment horizontal="left" vertical="center" wrapText="1"/>
    </xf>
    <xf numFmtId="1" fontId="4" fillId="0" borderId="18" xfId="0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1" fontId="42" fillId="0" borderId="75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1" fontId="20" fillId="0" borderId="17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/>
    </xf>
    <xf numFmtId="1" fontId="13" fillId="0" borderId="18" xfId="0" applyNumberFormat="1" applyFont="1" applyFill="1" applyBorder="1" applyAlignment="1">
      <alignment horizontal="left" vertical="center" wrapText="1"/>
    </xf>
    <xf numFmtId="1" fontId="4" fillId="11" borderId="48" xfId="0" applyNumberFormat="1" applyFont="1" applyFill="1" applyBorder="1" applyAlignment="1">
      <alignment horizontal="center" vertical="center"/>
    </xf>
    <xf numFmtId="1" fontId="4" fillId="0" borderId="68" xfId="0" applyNumberFormat="1" applyFont="1" applyFill="1" applyBorder="1" applyAlignment="1">
      <alignment horizontal="center" vertical="center"/>
    </xf>
    <xf numFmtId="0" fontId="35" fillId="0" borderId="76" xfId="0" applyFont="1" applyBorder="1" applyAlignment="1">
      <alignment vertical="top" wrapText="1"/>
    </xf>
    <xf numFmtId="0" fontId="13" fillId="0" borderId="17" xfId="0" applyFont="1" applyFill="1" applyBorder="1" applyAlignment="1">
      <alignment horizontal="center"/>
    </xf>
    <xf numFmtId="1" fontId="6" fillId="33" borderId="34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left" vertical="center" wrapText="1"/>
    </xf>
    <xf numFmtId="0" fontId="84" fillId="11" borderId="77" xfId="0" applyFont="1" applyFill="1" applyBorder="1" applyAlignment="1">
      <alignment horizontal="justify" wrapText="1"/>
    </xf>
    <xf numFmtId="0" fontId="84" fillId="0" borderId="78" xfId="0" applyFont="1" applyBorder="1" applyAlignment="1">
      <alignment horizontal="justify" wrapText="1"/>
    </xf>
    <xf numFmtId="0" fontId="84" fillId="0" borderId="77" xfId="0" applyFont="1" applyBorder="1" applyAlignment="1">
      <alignment horizontal="justify" wrapText="1"/>
    </xf>
    <xf numFmtId="1" fontId="6" fillId="5" borderId="44" xfId="0" applyNumberFormat="1" applyFont="1" applyFill="1" applyBorder="1" applyAlignment="1">
      <alignment horizontal="center" vertical="center"/>
    </xf>
    <xf numFmtId="0" fontId="35" fillId="0" borderId="79" xfId="0" applyFont="1" applyBorder="1" applyAlignment="1">
      <alignment vertical="top" wrapText="1"/>
    </xf>
    <xf numFmtId="49" fontId="6" fillId="0" borderId="66" xfId="0" applyNumberFormat="1" applyFont="1" applyFill="1" applyBorder="1" applyAlignment="1">
      <alignment horizontal="center" vertical="center" wrapText="1"/>
    </xf>
    <xf numFmtId="49" fontId="6" fillId="0" borderId="49" xfId="0" applyNumberFormat="1" applyFont="1" applyFill="1" applyBorder="1" applyAlignment="1">
      <alignment horizontal="center" vertical="center"/>
    </xf>
    <xf numFmtId="1" fontId="6" fillId="0" borderId="75" xfId="0" applyNumberFormat="1" applyFont="1" applyFill="1" applyBorder="1" applyAlignment="1">
      <alignment horizontal="center" vertical="center"/>
    </xf>
    <xf numFmtId="1" fontId="6" fillId="0" borderId="42" xfId="0" applyNumberFormat="1" applyFont="1" applyFill="1" applyBorder="1" applyAlignment="1">
      <alignment horizontal="left" vertical="center" wrapText="1"/>
    </xf>
    <xf numFmtId="1" fontId="4" fillId="0" borderId="42" xfId="0" applyNumberFormat="1" applyFont="1" applyFill="1" applyBorder="1" applyAlignment="1">
      <alignment horizontal="left" vertical="center" wrapText="1"/>
    </xf>
    <xf numFmtId="0" fontId="35" fillId="0" borderId="42" xfId="0" applyFont="1" applyBorder="1" applyAlignment="1">
      <alignment horizontal="left" vertical="center" wrapText="1"/>
    </xf>
    <xf numFmtId="1" fontId="12" fillId="0" borderId="42" xfId="0" applyNumberFormat="1" applyFont="1" applyFill="1" applyBorder="1" applyAlignment="1">
      <alignment horizontal="left" vertical="center" wrapText="1"/>
    </xf>
    <xf numFmtId="0" fontId="13" fillId="0" borderId="42" xfId="0" applyFont="1" applyFill="1" applyBorder="1" applyAlignment="1">
      <alignment horizontal="left" vertical="center" wrapText="1"/>
    </xf>
    <xf numFmtId="49" fontId="42" fillId="11" borderId="49" xfId="0" applyNumberFormat="1" applyFont="1" applyFill="1" applyBorder="1" applyAlignment="1">
      <alignment horizontal="center" vertical="center" wrapText="1"/>
    </xf>
    <xf numFmtId="49" fontId="42" fillId="11" borderId="15" xfId="0" applyNumberFormat="1" applyFont="1" applyFill="1" applyBorder="1" applyAlignment="1">
      <alignment horizontal="center" vertical="center"/>
    </xf>
    <xf numFmtId="0" fontId="35" fillId="11" borderId="18" xfId="0" applyFont="1" applyFill="1" applyBorder="1" applyAlignment="1">
      <alignment vertical="top" wrapText="1"/>
    </xf>
    <xf numFmtId="49" fontId="6" fillId="11" borderId="18" xfId="0" applyNumberFormat="1" applyFont="1" applyFill="1" applyBorder="1" applyAlignment="1">
      <alignment horizontal="center" vertical="center" wrapText="1"/>
    </xf>
    <xf numFmtId="49" fontId="6" fillId="11" borderId="18" xfId="0" applyNumberFormat="1" applyFont="1" applyFill="1" applyBorder="1" applyAlignment="1">
      <alignment horizontal="center" vertical="center"/>
    </xf>
    <xf numFmtId="1" fontId="6" fillId="11" borderId="18" xfId="0" applyNumberFormat="1" applyFont="1" applyFill="1" applyBorder="1" applyAlignment="1">
      <alignment horizontal="center" vertical="center"/>
    </xf>
    <xf numFmtId="0" fontId="13" fillId="11" borderId="18" xfId="0" applyFont="1" applyFill="1" applyBorder="1" applyAlignment="1">
      <alignment horizontal="left" vertical="top" wrapText="1"/>
    </xf>
    <xf numFmtId="1" fontId="42" fillId="0" borderId="18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1" fontId="4" fillId="0" borderId="18" xfId="0" applyNumberFormat="1" applyFont="1" applyFill="1" applyBorder="1" applyAlignment="1">
      <alignment horizontal="left" vertical="center"/>
    </xf>
    <xf numFmtId="1" fontId="4" fillId="0" borderId="18" xfId="0" applyNumberFormat="1" applyFont="1" applyFill="1" applyBorder="1" applyAlignment="1">
      <alignment horizontal="left" vertical="center"/>
    </xf>
    <xf numFmtId="1" fontId="4" fillId="11" borderId="8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11" borderId="18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85" fillId="37" borderId="18" xfId="0" applyFont="1" applyFill="1" applyBorder="1" applyAlignment="1">
      <alignment horizontal="justify" wrapText="1"/>
    </xf>
    <xf numFmtId="49" fontId="4" fillId="37" borderId="18" xfId="0" applyNumberFormat="1" applyFont="1" applyFill="1" applyBorder="1" applyAlignment="1">
      <alignment horizontal="center" vertical="center" wrapText="1"/>
    </xf>
    <xf numFmtId="49" fontId="4" fillId="37" borderId="18" xfId="0" applyNumberFormat="1" applyFont="1" applyFill="1" applyBorder="1" applyAlignment="1">
      <alignment horizontal="center" vertical="center"/>
    </xf>
    <xf numFmtId="49" fontId="4" fillId="37" borderId="21" xfId="0" applyNumberFormat="1" applyFont="1" applyFill="1" applyBorder="1" applyAlignment="1">
      <alignment horizontal="center" vertical="center"/>
    </xf>
    <xf numFmtId="1" fontId="4" fillId="37" borderId="10" xfId="0" applyNumberFormat="1" applyFont="1" applyFill="1" applyBorder="1" applyAlignment="1">
      <alignment horizontal="center" vertical="center"/>
    </xf>
    <xf numFmtId="1" fontId="4" fillId="37" borderId="18" xfId="0" applyNumberFormat="1" applyFont="1" applyFill="1" applyBorder="1" applyAlignment="1">
      <alignment horizontal="center" vertical="center"/>
    </xf>
    <xf numFmtId="0" fontId="4" fillId="37" borderId="18" xfId="0" applyFont="1" applyFill="1" applyBorder="1" applyAlignment="1">
      <alignment horizontal="center" vertical="center"/>
    </xf>
    <xf numFmtId="1" fontId="4" fillId="37" borderId="18" xfId="0" applyNumberFormat="1" applyFont="1" applyFill="1" applyBorder="1" applyAlignment="1">
      <alignment horizontal="left" vertical="center" wrapText="1"/>
    </xf>
    <xf numFmtId="1" fontId="4" fillId="37" borderId="18" xfId="0" applyNumberFormat="1" applyFont="1" applyFill="1" applyBorder="1" applyAlignment="1">
      <alignment horizontal="left" vertical="center" wrapText="1"/>
    </xf>
    <xf numFmtId="0" fontId="13" fillId="37" borderId="18" xfId="0" applyFont="1" applyFill="1" applyBorder="1" applyAlignment="1">
      <alignment horizontal="left" vertical="center" wrapText="1"/>
    </xf>
    <xf numFmtId="49" fontId="6" fillId="35" borderId="42" xfId="0" applyNumberFormat="1" applyFont="1" applyFill="1" applyBorder="1" applyAlignment="1">
      <alignment horizontal="center" vertical="center"/>
    </xf>
    <xf numFmtId="49" fontId="6" fillId="35" borderId="49" xfId="0" applyNumberFormat="1" applyFont="1" applyFill="1" applyBorder="1" applyAlignment="1">
      <alignment horizontal="center" vertical="center"/>
    </xf>
    <xf numFmtId="1" fontId="6" fillId="35" borderId="49" xfId="0" applyNumberFormat="1" applyFont="1" applyFill="1" applyBorder="1" applyAlignment="1">
      <alignment horizontal="center" vertical="center"/>
    </xf>
    <xf numFmtId="1" fontId="6" fillId="35" borderId="48" xfId="0" applyNumberFormat="1" applyFont="1" applyFill="1" applyBorder="1" applyAlignment="1">
      <alignment horizontal="center" vertical="center"/>
    </xf>
    <xf numFmtId="0" fontId="13" fillId="11" borderId="18" xfId="0" applyFont="1" applyFill="1" applyBorder="1" applyAlignment="1">
      <alignment horizontal="center" vertical="center" wrapText="1"/>
    </xf>
    <xf numFmtId="0" fontId="85" fillId="38" borderId="77" xfId="0" applyFont="1" applyFill="1" applyBorder="1" applyAlignment="1">
      <alignment horizontal="justify" wrapText="1"/>
    </xf>
    <xf numFmtId="0" fontId="85" fillId="35" borderId="77" xfId="0" applyFont="1" applyFill="1" applyBorder="1" applyAlignment="1">
      <alignment horizontal="justify" wrapText="1"/>
    </xf>
    <xf numFmtId="0" fontId="21" fillId="0" borderId="79" xfId="0" applyFont="1" applyBorder="1" applyAlignment="1">
      <alignment vertical="top" wrapText="1"/>
    </xf>
    <xf numFmtId="1" fontId="42" fillId="0" borderId="42" xfId="0" applyNumberFormat="1" applyFont="1" applyFill="1" applyBorder="1" applyAlignment="1">
      <alignment horizontal="left" vertical="center" wrapText="1"/>
    </xf>
    <xf numFmtId="1" fontId="4" fillId="0" borderId="42" xfId="0" applyNumberFormat="1" applyFont="1" applyFill="1" applyBorder="1" applyAlignment="1">
      <alignment horizontal="left" vertical="center" wrapText="1"/>
    </xf>
    <xf numFmtId="0" fontId="35" fillId="0" borderId="37" xfId="0" applyFont="1" applyBorder="1" applyAlignment="1">
      <alignment vertical="top" wrapText="1"/>
    </xf>
    <xf numFmtId="0" fontId="85" fillId="38" borderId="18" xfId="0" applyFont="1" applyFill="1" applyBorder="1" applyAlignment="1">
      <alignment horizontal="justify" wrapText="1"/>
    </xf>
    <xf numFmtId="49" fontId="4" fillId="38" borderId="18" xfId="0" applyNumberFormat="1" applyFont="1" applyFill="1" applyBorder="1" applyAlignment="1">
      <alignment horizontal="center" vertical="center" wrapText="1"/>
    </xf>
    <xf numFmtId="49" fontId="4" fillId="38" borderId="18" xfId="0" applyNumberFormat="1" applyFont="1" applyFill="1" applyBorder="1" applyAlignment="1">
      <alignment horizontal="center" vertical="center"/>
    </xf>
    <xf numFmtId="1" fontId="4" fillId="38" borderId="18" xfId="0" applyNumberFormat="1" applyFont="1" applyFill="1" applyBorder="1" applyAlignment="1">
      <alignment horizontal="center" vertical="center"/>
    </xf>
    <xf numFmtId="0" fontId="85" fillId="35" borderId="18" xfId="0" applyFont="1" applyFill="1" applyBorder="1" applyAlignment="1">
      <alignment horizontal="justify" wrapText="1"/>
    </xf>
    <xf numFmtId="49" fontId="6" fillId="35" borderId="18" xfId="0" applyNumberFormat="1" applyFont="1" applyFill="1" applyBorder="1" applyAlignment="1">
      <alignment horizontal="center" vertical="center" wrapText="1"/>
    </xf>
    <xf numFmtId="49" fontId="6" fillId="35" borderId="18" xfId="0" applyNumberFormat="1" applyFont="1" applyFill="1" applyBorder="1" applyAlignment="1">
      <alignment horizontal="center" vertical="center"/>
    </xf>
    <xf numFmtId="1" fontId="6" fillId="35" borderId="18" xfId="0" applyNumberFormat="1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4" fillId="38" borderId="59" xfId="0" applyFont="1" applyFill="1" applyBorder="1" applyAlignment="1">
      <alignment horizontal="center" vertical="center"/>
    </xf>
    <xf numFmtId="0" fontId="6" fillId="38" borderId="60" xfId="0" applyFont="1" applyFill="1" applyBorder="1" applyAlignment="1">
      <alignment horizontal="center" wrapText="1"/>
    </xf>
    <xf numFmtId="0" fontId="4" fillId="38" borderId="59" xfId="0" applyFont="1" applyFill="1" applyBorder="1" applyAlignment="1">
      <alignment horizontal="center" vertical="center" wrapText="1"/>
    </xf>
    <xf numFmtId="0" fontId="4" fillId="38" borderId="61" xfId="0" applyFont="1" applyFill="1" applyBorder="1" applyAlignment="1">
      <alignment horizontal="center" vertical="center"/>
    </xf>
    <xf numFmtId="0" fontId="4" fillId="38" borderId="60" xfId="0" applyFont="1" applyFill="1" applyBorder="1" applyAlignment="1">
      <alignment horizontal="center" vertical="center"/>
    </xf>
    <xf numFmtId="0" fontId="4" fillId="38" borderId="62" xfId="0" applyFont="1" applyFill="1" applyBorder="1" applyAlignment="1">
      <alignment horizontal="center"/>
    </xf>
    <xf numFmtId="0" fontId="4" fillId="38" borderId="59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 vertical="center"/>
    </xf>
    <xf numFmtId="0" fontId="6" fillId="35" borderId="57" xfId="0" applyFont="1" applyFill="1" applyBorder="1" applyAlignment="1">
      <alignment horizontal="center" wrapText="1"/>
    </xf>
    <xf numFmtId="0" fontId="6" fillId="38" borderId="66" xfId="0" applyFont="1" applyFill="1" applyBorder="1" applyAlignment="1">
      <alignment horizontal="center" vertical="center"/>
    </xf>
    <xf numFmtId="0" fontId="6" fillId="38" borderId="45" xfId="0" applyFont="1" applyFill="1" applyBorder="1" applyAlignment="1">
      <alignment horizontal="center" vertical="center" wrapText="1"/>
    </xf>
    <xf numFmtId="49" fontId="4" fillId="38" borderId="66" xfId="0" applyNumberFormat="1" applyFont="1" applyFill="1" applyBorder="1" applyAlignment="1">
      <alignment horizontal="center" vertical="center" wrapText="1"/>
    </xf>
    <xf numFmtId="49" fontId="4" fillId="38" borderId="49" xfId="0" applyNumberFormat="1" applyFont="1" applyFill="1" applyBorder="1" applyAlignment="1">
      <alignment horizontal="center" vertical="center"/>
    </xf>
    <xf numFmtId="49" fontId="4" fillId="38" borderId="52" xfId="0" applyNumberFormat="1" applyFont="1" applyFill="1" applyBorder="1" applyAlignment="1">
      <alignment horizontal="center" vertical="center"/>
    </xf>
    <xf numFmtId="1" fontId="4" fillId="38" borderId="43" xfId="0" applyNumberFormat="1" applyFont="1" applyFill="1" applyBorder="1" applyAlignment="1">
      <alignment horizontal="center" vertical="center"/>
    </xf>
    <xf numFmtId="1" fontId="4" fillId="38" borderId="66" xfId="0" applyNumberFormat="1" applyFont="1" applyFill="1" applyBorder="1" applyAlignment="1">
      <alignment horizontal="center" vertical="center"/>
    </xf>
    <xf numFmtId="0" fontId="85" fillId="38" borderId="62" xfId="0" applyFont="1" applyFill="1" applyBorder="1" applyAlignment="1">
      <alignment horizontal="justify" wrapText="1"/>
    </xf>
    <xf numFmtId="0" fontId="85" fillId="38" borderId="58" xfId="0" applyFont="1" applyFill="1" applyBorder="1" applyAlignment="1">
      <alignment horizontal="left" vertical="top" wrapText="1"/>
    </xf>
    <xf numFmtId="49" fontId="42" fillId="38" borderId="62" xfId="0" applyNumberFormat="1" applyFont="1" applyFill="1" applyBorder="1" applyAlignment="1">
      <alignment horizontal="center" vertical="center" wrapText="1"/>
    </xf>
    <xf numFmtId="49" fontId="42" fillId="38" borderId="62" xfId="0" applyNumberFormat="1" applyFont="1" applyFill="1" applyBorder="1" applyAlignment="1">
      <alignment horizontal="center" vertical="center"/>
    </xf>
    <xf numFmtId="0" fontId="21" fillId="38" borderId="62" xfId="0" applyFont="1" applyFill="1" applyBorder="1" applyAlignment="1">
      <alignment vertical="top" wrapText="1"/>
    </xf>
    <xf numFmtId="1" fontId="42" fillId="38" borderId="62" xfId="0" applyNumberFormat="1" applyFont="1" applyFill="1" applyBorder="1" applyAlignment="1">
      <alignment horizontal="center" vertical="center"/>
    </xf>
    <xf numFmtId="1" fontId="42" fillId="38" borderId="43" xfId="0" applyNumberFormat="1" applyFont="1" applyFill="1" applyBorder="1" applyAlignment="1">
      <alignment horizontal="left" vertical="center" wrapText="1"/>
    </xf>
    <xf numFmtId="0" fontId="13" fillId="38" borderId="43" xfId="0" applyFont="1" applyFill="1" applyBorder="1" applyAlignment="1">
      <alignment horizontal="left" vertical="center" wrapText="1"/>
    </xf>
    <xf numFmtId="1" fontId="83" fillId="38" borderId="43" xfId="0" applyNumberFormat="1" applyFont="1" applyFill="1" applyBorder="1" applyAlignment="1">
      <alignment horizontal="left" vertical="center" wrapText="1"/>
    </xf>
    <xf numFmtId="0" fontId="6" fillId="0" borderId="81" xfId="0" applyFont="1" applyFill="1" applyBorder="1" applyAlignment="1">
      <alignment horizontal="left" vertical="justify" wrapText="1"/>
    </xf>
    <xf numFmtId="1" fontId="4" fillId="36" borderId="18" xfId="0" applyNumberFormat="1" applyFont="1" applyFill="1" applyBorder="1" applyAlignment="1">
      <alignment horizontal="center" vertical="center"/>
    </xf>
    <xf numFmtId="0" fontId="35" fillId="11" borderId="70" xfId="0" applyFont="1" applyFill="1" applyBorder="1" applyAlignment="1">
      <alignment vertical="top" wrapText="1"/>
    </xf>
    <xf numFmtId="0" fontId="4" fillId="0" borderId="22" xfId="0" applyFont="1" applyFill="1" applyBorder="1" applyAlignment="1">
      <alignment horizontal="left" vertical="justify" wrapText="1"/>
    </xf>
    <xf numFmtId="0" fontId="4" fillId="0" borderId="22" xfId="0" applyNumberFormat="1" applyFont="1" applyFill="1" applyBorder="1" applyAlignment="1">
      <alignment horizontal="left" vertical="justify" wrapText="1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right"/>
    </xf>
    <xf numFmtId="0" fontId="8" fillId="0" borderId="18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 vertical="center" wrapText="1"/>
    </xf>
    <xf numFmtId="180" fontId="13" fillId="0" borderId="18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vertical="center"/>
    </xf>
    <xf numFmtId="180" fontId="8" fillId="0" borderId="18" xfId="0" applyNumberFormat="1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1" fontId="17" fillId="0" borderId="0" xfId="0" applyNumberFormat="1" applyFont="1" applyFill="1" applyAlignment="1">
      <alignment horizontal="right"/>
    </xf>
    <xf numFmtId="1" fontId="45" fillId="0" borderId="0" xfId="0" applyNumberFormat="1" applyFont="1" applyFill="1" applyAlignment="1">
      <alignment horizontal="right"/>
    </xf>
    <xf numFmtId="0" fontId="37" fillId="0" borderId="18" xfId="0" applyFont="1" applyBorder="1" applyAlignment="1">
      <alignment horizontal="center" vertical="center" readingOrder="1"/>
    </xf>
    <xf numFmtId="0" fontId="37" fillId="0" borderId="31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 readingOrder="1"/>
    </xf>
    <xf numFmtId="0" fontId="37" fillId="0" borderId="30" xfId="0" applyFont="1" applyBorder="1" applyAlignment="1">
      <alignment/>
    </xf>
    <xf numFmtId="0" fontId="37" fillId="0" borderId="30" xfId="0" applyFont="1" applyBorder="1" applyAlignment="1">
      <alignment horizontal="center" vertical="center"/>
    </xf>
    <xf numFmtId="0" fontId="37" fillId="0" borderId="21" xfId="0" applyFont="1" applyFill="1" applyBorder="1" applyAlignment="1">
      <alignment horizontal="left"/>
    </xf>
    <xf numFmtId="1" fontId="4" fillId="0" borderId="49" xfId="0" applyNumberFormat="1" applyFont="1" applyFill="1" applyBorder="1" applyAlignment="1">
      <alignment horizontal="right" vertical="justify" wrapText="1"/>
    </xf>
    <xf numFmtId="0" fontId="85" fillId="0" borderId="0" xfId="0" applyFont="1" applyBorder="1" applyAlignment="1">
      <alignment horizontal="justify" wrapText="1"/>
    </xf>
    <xf numFmtId="49" fontId="42" fillId="0" borderId="53" xfId="0" applyNumberFormat="1" applyFont="1" applyFill="1" applyBorder="1" applyAlignment="1">
      <alignment horizontal="center" vertical="center" wrapText="1"/>
    </xf>
    <xf numFmtId="0" fontId="85" fillId="0" borderId="21" xfId="0" applyFont="1" applyBorder="1" applyAlignment="1">
      <alignment horizontal="justify" wrapText="1"/>
    </xf>
    <xf numFmtId="0" fontId="85" fillId="0" borderId="20" xfId="0" applyFont="1" applyBorder="1" applyAlignment="1">
      <alignment horizontal="justify" wrapText="1"/>
    </xf>
    <xf numFmtId="49" fontId="4" fillId="0" borderId="18" xfId="0" applyNumberFormat="1" applyFont="1" applyFill="1" applyBorder="1" applyAlignment="1">
      <alignment horizontal="center" vertical="center"/>
    </xf>
    <xf numFmtId="0" fontId="4" fillId="37" borderId="18" xfId="0" applyNumberFormat="1" applyFont="1" applyFill="1" applyBorder="1" applyAlignment="1">
      <alignment horizontal="center" vertical="justify" wrapText="1"/>
    </xf>
    <xf numFmtId="0" fontId="4" fillId="37" borderId="18" xfId="0" applyNumberFormat="1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horizontal="center" vertical="center" wrapText="1"/>
    </xf>
    <xf numFmtId="0" fontId="17" fillId="37" borderId="18" xfId="0" applyNumberFormat="1" applyFont="1" applyFill="1" applyBorder="1" applyAlignment="1">
      <alignment horizontal="right" vertical="center"/>
    </xf>
    <xf numFmtId="49" fontId="87" fillId="0" borderId="18" xfId="0" applyNumberFormat="1" applyFont="1" applyFill="1" applyBorder="1" applyAlignment="1">
      <alignment horizontal="center" vertical="center" wrapText="1"/>
    </xf>
    <xf numFmtId="49" fontId="87" fillId="0" borderId="18" xfId="0" applyNumberFormat="1" applyFont="1" applyFill="1" applyBorder="1" applyAlignment="1">
      <alignment horizontal="center" vertical="center"/>
    </xf>
    <xf numFmtId="49" fontId="87" fillId="0" borderId="65" xfId="0" applyNumberFormat="1" applyFont="1" applyFill="1" applyBorder="1" applyAlignment="1">
      <alignment horizontal="center" vertical="center" wrapText="1"/>
    </xf>
    <xf numFmtId="49" fontId="87" fillId="0" borderId="37" xfId="0" applyNumberFormat="1" applyFont="1" applyFill="1" applyBorder="1" applyAlignment="1">
      <alignment horizontal="center" vertical="center"/>
    </xf>
    <xf numFmtId="1" fontId="87" fillId="0" borderId="18" xfId="0" applyNumberFormat="1" applyFont="1" applyFill="1" applyBorder="1" applyAlignment="1">
      <alignment horizontal="center" vertical="center"/>
    </xf>
    <xf numFmtId="0" fontId="88" fillId="0" borderId="18" xfId="0" applyFont="1" applyFill="1" applyBorder="1" applyAlignment="1">
      <alignment horizontal="center" vertical="center" wrapText="1"/>
    </xf>
    <xf numFmtId="1" fontId="87" fillId="0" borderId="18" xfId="0" applyNumberFormat="1" applyFont="1" applyFill="1" applyBorder="1" applyAlignment="1">
      <alignment horizontal="left" vertical="center" wrapText="1"/>
    </xf>
    <xf numFmtId="1" fontId="87" fillId="0" borderId="37" xfId="0" applyNumberFormat="1" applyFont="1" applyFill="1" applyBorder="1" applyAlignment="1">
      <alignment horizontal="center" vertical="center"/>
    </xf>
    <xf numFmtId="0" fontId="89" fillId="0" borderId="37" xfId="0" applyFont="1" applyFill="1" applyBorder="1" applyAlignment="1">
      <alignment horizontal="center" vertical="center" wrapText="1"/>
    </xf>
    <xf numFmtId="1" fontId="87" fillId="0" borderId="18" xfId="0" applyNumberFormat="1" applyFont="1" applyFill="1" applyBorder="1" applyAlignment="1">
      <alignment horizontal="center" vertical="center"/>
    </xf>
    <xf numFmtId="1" fontId="90" fillId="0" borderId="18" xfId="0" applyNumberFormat="1" applyFont="1" applyFill="1" applyBorder="1" applyAlignment="1">
      <alignment horizontal="center" vertical="center"/>
    </xf>
    <xf numFmtId="0" fontId="89" fillId="0" borderId="18" xfId="0" applyFont="1" applyFill="1" applyBorder="1" applyAlignment="1">
      <alignment horizontal="center" vertical="center" wrapText="1"/>
    </xf>
    <xf numFmtId="0" fontId="91" fillId="0" borderId="18" xfId="0" applyFont="1" applyBorder="1" applyAlignment="1">
      <alignment horizontal="left" vertical="center" wrapText="1"/>
    </xf>
    <xf numFmtId="0" fontId="37" fillId="0" borderId="62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35" fillId="0" borderId="82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0" fontId="35" fillId="0" borderId="83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27" fillId="0" borderId="42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82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82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 wrapText="1"/>
    </xf>
    <xf numFmtId="0" fontId="25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right" vertical="center" wrapText="1"/>
    </xf>
    <xf numFmtId="0" fontId="22" fillId="0" borderId="0" xfId="0" applyFont="1" applyAlignment="1">
      <alignment horizontal="left" vertical="center" wrapText="1"/>
    </xf>
    <xf numFmtId="0" fontId="9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6" fillId="0" borderId="74" xfId="0" applyFont="1" applyBorder="1" applyAlignment="1">
      <alignment horizontal="left" vertical="center"/>
    </xf>
    <xf numFmtId="0" fontId="12" fillId="36" borderId="10" xfId="53" applyNumberFormat="1" applyFont="1" applyFill="1" applyBorder="1" applyAlignment="1">
      <alignment horizontal="center" vertical="center"/>
      <protection/>
    </xf>
    <xf numFmtId="0" fontId="0" fillId="36" borderId="84" xfId="0" applyFill="1" applyBorder="1" applyAlignment="1">
      <alignment vertical="center"/>
    </xf>
    <xf numFmtId="0" fontId="17" fillId="0" borderId="18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37" xfId="0" applyBorder="1" applyAlignment="1">
      <alignment/>
    </xf>
    <xf numFmtId="0" fontId="17" fillId="0" borderId="75" xfId="0" applyFont="1" applyFill="1" applyBorder="1" applyAlignment="1">
      <alignment horizontal="center" vertical="justify" wrapText="1"/>
    </xf>
    <xf numFmtId="0" fontId="17" fillId="0" borderId="48" xfId="0" applyFont="1" applyFill="1" applyBorder="1" applyAlignment="1">
      <alignment horizontal="center" vertical="justify" wrapText="1"/>
    </xf>
    <xf numFmtId="2" fontId="6" fillId="0" borderId="4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0" fillId="0" borderId="45" xfId="0" applyBorder="1" applyAlignment="1">
      <alignment/>
    </xf>
    <xf numFmtId="0" fontId="0" fillId="0" borderId="0" xfId="0" applyAlignment="1">
      <alignment/>
    </xf>
    <xf numFmtId="0" fontId="0" fillId="0" borderId="38" xfId="0" applyBorder="1" applyAlignment="1">
      <alignment/>
    </xf>
    <xf numFmtId="0" fontId="0" fillId="0" borderId="74" xfId="0" applyBorder="1" applyAlignment="1">
      <alignment/>
    </xf>
    <xf numFmtId="0" fontId="0" fillId="0" borderId="39" xfId="0" applyBorder="1" applyAlignment="1">
      <alignment/>
    </xf>
    <xf numFmtId="0" fontId="13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17" fillId="0" borderId="18" xfId="0" applyNumberFormat="1" applyFont="1" applyFill="1" applyBorder="1" applyAlignment="1">
      <alignment horizontal="center" vertical="justify" wrapText="1"/>
    </xf>
    <xf numFmtId="0" fontId="8" fillId="0" borderId="42" xfId="0" applyFont="1" applyFill="1" applyBorder="1" applyAlignment="1">
      <alignment horizontal="center" vertical="center" textRotation="90" wrapText="1"/>
    </xf>
    <xf numFmtId="0" fontId="8" fillId="0" borderId="49" xfId="0" applyFont="1" applyFill="1" applyBorder="1" applyAlignment="1">
      <alignment horizontal="center" vertical="center" textRotation="90" wrapText="1"/>
    </xf>
    <xf numFmtId="0" fontId="8" fillId="0" borderId="37" xfId="0" applyFont="1" applyFill="1" applyBorder="1" applyAlignment="1">
      <alignment horizontal="center" vertical="center" textRotation="90" wrapText="1"/>
    </xf>
    <xf numFmtId="0" fontId="7" fillId="0" borderId="42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wrapText="1"/>
    </xf>
    <xf numFmtId="0" fontId="7" fillId="0" borderId="38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textRotation="90" wrapText="1"/>
    </xf>
    <xf numFmtId="0" fontId="7" fillId="0" borderId="42" xfId="0" applyFont="1" applyFill="1" applyBorder="1" applyAlignment="1">
      <alignment horizontal="center" vertical="center" textRotation="90" wrapText="1"/>
    </xf>
    <xf numFmtId="0" fontId="5" fillId="0" borderId="49" xfId="0" applyFont="1" applyFill="1" applyBorder="1" applyAlignment="1">
      <alignment horizontal="center" textRotation="90" wrapText="1"/>
    </xf>
    <xf numFmtId="0" fontId="5" fillId="0" borderId="37" xfId="0" applyFont="1" applyFill="1" applyBorder="1" applyAlignment="1">
      <alignment horizontal="center" textRotation="90" wrapText="1"/>
    </xf>
    <xf numFmtId="0" fontId="7" fillId="0" borderId="37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textRotation="90" wrapText="1"/>
    </xf>
    <xf numFmtId="0" fontId="5" fillId="0" borderId="48" xfId="0" applyFont="1" applyFill="1" applyBorder="1" applyAlignment="1">
      <alignment horizontal="center" vertical="center" textRotation="90" wrapText="1"/>
    </xf>
    <xf numFmtId="0" fontId="5" fillId="0" borderId="39" xfId="0" applyFont="1" applyFill="1" applyBorder="1" applyAlignment="1">
      <alignment horizontal="center" vertical="center" textRotation="90" wrapText="1"/>
    </xf>
    <xf numFmtId="0" fontId="8" fillId="0" borderId="46" xfId="0" applyFont="1" applyFill="1" applyBorder="1" applyAlignment="1">
      <alignment horizontal="center" vertical="center" textRotation="90" wrapText="1"/>
    </xf>
    <xf numFmtId="0" fontId="8" fillId="0" borderId="43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67" xfId="0" applyFont="1" applyFill="1" applyBorder="1" applyAlignment="1">
      <alignment wrapText="1"/>
    </xf>
    <xf numFmtId="0" fontId="5" fillId="0" borderId="30" xfId="0" applyFont="1" applyFill="1" applyBorder="1" applyAlignment="1">
      <alignment wrapText="1"/>
    </xf>
    <xf numFmtId="0" fontId="7" fillId="0" borderId="6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textRotation="90" wrapText="1"/>
    </xf>
    <xf numFmtId="0" fontId="8" fillId="0" borderId="49" xfId="0" applyFont="1" applyFill="1" applyBorder="1" applyAlignment="1">
      <alignment textRotation="90" wrapText="1"/>
    </xf>
    <xf numFmtId="0" fontId="8" fillId="0" borderId="37" xfId="0" applyFont="1" applyFill="1" applyBorder="1" applyAlignment="1">
      <alignment textRotation="90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8" fillId="0" borderId="86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center" textRotation="90" wrapText="1"/>
    </xf>
    <xf numFmtId="0" fontId="5" fillId="0" borderId="49" xfId="0" applyFont="1" applyFill="1" applyBorder="1" applyAlignment="1">
      <alignment horizontal="center" vertical="center" textRotation="90" wrapText="1"/>
    </xf>
    <xf numFmtId="0" fontId="5" fillId="0" borderId="37" xfId="0" applyFont="1" applyFill="1" applyBorder="1" applyAlignment="1">
      <alignment horizontal="center" vertical="center" textRotation="90" wrapText="1"/>
    </xf>
    <xf numFmtId="0" fontId="7" fillId="0" borderId="6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8" fillId="0" borderId="57" xfId="0" applyFont="1" applyFill="1" applyBorder="1" applyAlignment="1">
      <alignment horizontal="left"/>
    </xf>
    <xf numFmtId="0" fontId="4" fillId="0" borderId="5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center" vertical="center" textRotation="90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wrapText="1"/>
    </xf>
    <xf numFmtId="181" fontId="6" fillId="0" borderId="0" xfId="0" applyNumberFormat="1" applyFont="1" applyFill="1" applyAlignment="1">
      <alignment horizontal="center" vertical="center" wrapText="1"/>
    </xf>
    <xf numFmtId="181" fontId="5" fillId="0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49" xfId="0" applyFont="1" applyFill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center" vertical="center" textRotation="90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textRotation="90" wrapText="1"/>
    </xf>
    <xf numFmtId="0" fontId="8" fillId="0" borderId="85" xfId="0" applyFont="1" applyFill="1" applyBorder="1" applyAlignment="1">
      <alignment horizontal="center" vertical="center" textRotation="90" wrapText="1"/>
    </xf>
    <xf numFmtId="0" fontId="8" fillId="0" borderId="75" xfId="0" applyFont="1" applyFill="1" applyBorder="1" applyAlignment="1">
      <alignment horizontal="center" vertical="center" textRotation="90" wrapText="1"/>
    </xf>
    <xf numFmtId="0" fontId="8" fillId="0" borderId="80" xfId="0" applyFont="1" applyFill="1" applyBorder="1" applyAlignment="1">
      <alignment horizontal="center" vertical="center" textRotation="90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8" fillId="0" borderId="87" xfId="0" applyFont="1" applyFill="1" applyBorder="1" applyAlignment="1">
      <alignment horizontal="center" vertical="center" textRotation="90" wrapText="1"/>
    </xf>
    <xf numFmtId="0" fontId="36" fillId="0" borderId="17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7" fillId="0" borderId="17" xfId="0" applyFont="1" applyBorder="1" applyAlignment="1">
      <alignment horizontal="left" vertical="center"/>
    </xf>
    <xf numFmtId="0" fontId="37" fillId="0" borderId="20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6" fillId="0" borderId="31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8"/>
  <sheetViews>
    <sheetView zoomScale="82" zoomScaleNormal="82" zoomScalePageLayoutView="0" workbookViewId="0" topLeftCell="A1">
      <selection activeCell="A10" sqref="A10:BA10"/>
    </sheetView>
  </sheetViews>
  <sheetFormatPr defaultColWidth="9.00390625" defaultRowHeight="12.75"/>
  <cols>
    <col min="1" max="1" width="8.625" style="0" customWidth="1"/>
    <col min="2" max="3" width="3.75390625" style="0" customWidth="1"/>
    <col min="4" max="4" width="4.375" style="0" customWidth="1"/>
    <col min="5" max="5" width="3.75390625" style="0" customWidth="1"/>
    <col min="6" max="6" width="4.375" style="0" customWidth="1"/>
    <col min="7" max="13" width="3.75390625" style="0" customWidth="1"/>
    <col min="14" max="14" width="4.375" style="0" customWidth="1"/>
    <col min="15" max="18" width="3.75390625" style="180" customWidth="1"/>
    <col min="19" max="19" width="5.125" style="0" customWidth="1"/>
    <col min="20" max="22" width="3.75390625" style="0" customWidth="1"/>
    <col min="23" max="23" width="3.75390625" style="197" customWidth="1"/>
    <col min="24" max="24" width="3.375" style="0" customWidth="1"/>
    <col min="25" max="53" width="3.75390625" style="0" customWidth="1"/>
  </cols>
  <sheetData>
    <row r="1" spans="1:53" s="173" customFormat="1" ht="18.75" customHeight="1">
      <c r="A1" s="517" t="s">
        <v>45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  <c r="Z1" s="517"/>
      <c r="AA1" s="517"/>
      <c r="AB1" s="517"/>
      <c r="AC1" s="517"/>
      <c r="AD1" s="517"/>
      <c r="AE1" s="517"/>
      <c r="AF1" s="517"/>
      <c r="AG1" s="517"/>
      <c r="AH1" s="517"/>
      <c r="AI1" s="517"/>
      <c r="AJ1" s="517"/>
      <c r="AK1" s="517"/>
      <c r="AL1" s="517"/>
      <c r="AM1" s="517"/>
      <c r="AN1" s="517"/>
      <c r="AO1" s="517"/>
      <c r="AP1" s="517"/>
      <c r="AQ1" s="517"/>
      <c r="AR1" s="517"/>
      <c r="AS1" s="517"/>
      <c r="AT1" s="517"/>
      <c r="AU1" s="517"/>
      <c r="AV1" s="517"/>
      <c r="AW1" s="517"/>
      <c r="AX1" s="517"/>
      <c r="AY1" s="517"/>
      <c r="AZ1" s="517"/>
      <c r="BA1" s="517"/>
    </row>
    <row r="2" spans="1:53" s="173" customFormat="1" ht="15" customHeight="1">
      <c r="A2" s="517" t="s">
        <v>125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7"/>
      <c r="X2" s="517"/>
      <c r="Y2" s="517"/>
      <c r="Z2" s="517"/>
      <c r="AA2" s="517"/>
      <c r="AB2" s="517"/>
      <c r="AC2" s="517"/>
      <c r="AD2" s="517"/>
      <c r="AE2" s="517"/>
      <c r="AF2" s="517"/>
      <c r="AG2" s="517"/>
      <c r="AH2" s="517"/>
      <c r="AI2" s="517"/>
      <c r="AJ2" s="517"/>
      <c r="AK2" s="517"/>
      <c r="AL2" s="517"/>
      <c r="AM2" s="517"/>
      <c r="AN2" s="517"/>
      <c r="AO2" s="517"/>
      <c r="AP2" s="517"/>
      <c r="AQ2" s="517"/>
      <c r="AR2" s="517"/>
      <c r="AS2" s="517"/>
      <c r="AT2" s="517"/>
      <c r="AU2" s="517"/>
      <c r="AV2" s="517"/>
      <c r="AW2" s="517"/>
      <c r="AX2" s="517"/>
      <c r="AY2" s="517"/>
      <c r="AZ2" s="517"/>
      <c r="BA2" s="517"/>
    </row>
    <row r="3" spans="1:23" s="173" customFormat="1" ht="21.75" customHeight="1">
      <c r="A3" s="162"/>
      <c r="O3" s="174"/>
      <c r="P3" s="174"/>
      <c r="Q3" s="174"/>
      <c r="R3" s="174"/>
      <c r="W3" s="174"/>
    </row>
    <row r="4" spans="1:53" s="173" customFormat="1" ht="21.75" customHeight="1">
      <c r="A4" s="518" t="s">
        <v>46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O4" s="174"/>
      <c r="P4" s="174"/>
      <c r="Q4" s="174"/>
      <c r="R4" s="174"/>
      <c r="W4" s="174"/>
      <c r="AS4" s="519" t="s">
        <v>47</v>
      </c>
      <c r="AT4" s="519"/>
      <c r="AU4" s="519"/>
      <c r="AV4" s="519"/>
      <c r="AW4" s="519"/>
      <c r="AX4" s="519"/>
      <c r="AY4" s="519"/>
      <c r="AZ4" s="519"/>
      <c r="BA4" s="519"/>
    </row>
    <row r="5" spans="1:53" s="173" customFormat="1" ht="21" customHeight="1">
      <c r="A5" s="520" t="s">
        <v>128</v>
      </c>
      <c r="B5" s="520"/>
      <c r="C5" s="520"/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0"/>
      <c r="R5" s="174"/>
      <c r="W5" s="174"/>
      <c r="AP5" s="514" t="s">
        <v>126</v>
      </c>
      <c r="AQ5" s="514"/>
      <c r="AR5" s="514"/>
      <c r="AS5" s="514"/>
      <c r="AT5" s="514"/>
      <c r="AU5" s="514"/>
      <c r="AV5" s="514"/>
      <c r="AW5" s="514"/>
      <c r="AX5" s="514"/>
      <c r="AY5" s="514"/>
      <c r="AZ5" s="514"/>
      <c r="BA5" s="514"/>
    </row>
    <row r="6" spans="1:53" s="173" customFormat="1" ht="21" customHeight="1">
      <c r="A6" s="520" t="s">
        <v>325</v>
      </c>
      <c r="B6" s="520"/>
      <c r="C6" s="520"/>
      <c r="D6" s="520"/>
      <c r="E6" s="520"/>
      <c r="F6" s="520"/>
      <c r="G6" s="520"/>
      <c r="H6" s="520"/>
      <c r="I6" s="520"/>
      <c r="J6" s="520"/>
      <c r="K6" s="520"/>
      <c r="L6" s="520"/>
      <c r="M6" s="520"/>
      <c r="O6" s="174"/>
      <c r="P6" s="174"/>
      <c r="Q6" s="174"/>
      <c r="R6" s="174"/>
      <c r="W6" s="174"/>
      <c r="AM6" s="514" t="s">
        <v>127</v>
      </c>
      <c r="AN6" s="514"/>
      <c r="AO6" s="514"/>
      <c r="AP6" s="514"/>
      <c r="AQ6" s="514"/>
      <c r="AR6" s="514"/>
      <c r="AS6" s="514"/>
      <c r="AT6" s="514"/>
      <c r="AU6" s="514"/>
      <c r="AV6" s="514"/>
      <c r="AW6" s="514"/>
      <c r="AX6" s="514"/>
      <c r="AY6" s="514"/>
      <c r="AZ6" s="514"/>
      <c r="BA6" s="514"/>
    </row>
    <row r="7" spans="1:53" s="173" customFormat="1" ht="21.75" customHeight="1">
      <c r="A7" s="175"/>
      <c r="C7" s="164"/>
      <c r="D7" s="164"/>
      <c r="E7" s="164"/>
      <c r="O7" s="174"/>
      <c r="P7" s="174"/>
      <c r="Q7" s="174"/>
      <c r="R7" s="174"/>
      <c r="W7" s="174"/>
      <c r="AM7" s="514" t="s">
        <v>323</v>
      </c>
      <c r="AN7" s="514"/>
      <c r="AO7" s="514"/>
      <c r="AP7" s="514"/>
      <c r="AQ7" s="514"/>
      <c r="AR7" s="514"/>
      <c r="AS7" s="514"/>
      <c r="AT7" s="514"/>
      <c r="AU7" s="514"/>
      <c r="AV7" s="514"/>
      <c r="AW7" s="514"/>
      <c r="AX7" s="514"/>
      <c r="AY7" s="514"/>
      <c r="AZ7" s="514"/>
      <c r="BA7" s="514"/>
    </row>
    <row r="8" spans="1:53" s="173" customFormat="1" ht="21.75" customHeight="1">
      <c r="A8" s="485" t="s">
        <v>48</v>
      </c>
      <c r="B8" s="485"/>
      <c r="C8" s="485"/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485"/>
      <c r="R8" s="485"/>
      <c r="S8" s="485"/>
      <c r="T8" s="485"/>
      <c r="U8" s="485"/>
      <c r="V8" s="485"/>
      <c r="W8" s="485"/>
      <c r="X8" s="485"/>
      <c r="Y8" s="485"/>
      <c r="Z8" s="485"/>
      <c r="AA8" s="485"/>
      <c r="AB8" s="485"/>
      <c r="AC8" s="485"/>
      <c r="AD8" s="485"/>
      <c r="AE8" s="485"/>
      <c r="AF8" s="485"/>
      <c r="AG8" s="485"/>
      <c r="AH8" s="485"/>
      <c r="AI8" s="485"/>
      <c r="AJ8" s="485"/>
      <c r="AK8" s="485"/>
      <c r="AL8" s="485"/>
      <c r="AM8" s="485"/>
      <c r="AN8" s="485"/>
      <c r="AO8" s="485"/>
      <c r="AP8" s="485"/>
      <c r="AQ8" s="485"/>
      <c r="AR8" s="485"/>
      <c r="AS8" s="485"/>
      <c r="AT8" s="485"/>
      <c r="AU8" s="485"/>
      <c r="AV8" s="485"/>
      <c r="AW8" s="485"/>
      <c r="AX8" s="485"/>
      <c r="AY8" s="485"/>
      <c r="AZ8" s="485"/>
      <c r="BA8" s="485"/>
    </row>
    <row r="9" spans="1:23" s="173" customFormat="1" ht="21.75" customHeight="1">
      <c r="A9" s="165" t="s">
        <v>49</v>
      </c>
      <c r="O9" s="174"/>
      <c r="P9" s="174"/>
      <c r="Q9" s="174"/>
      <c r="R9" s="174"/>
      <c r="W9" s="174"/>
    </row>
    <row r="10" spans="1:53" s="173" customFormat="1" ht="21.75" customHeight="1">
      <c r="A10" s="485" t="s">
        <v>50</v>
      </c>
      <c r="B10" s="485"/>
      <c r="C10" s="485"/>
      <c r="D10" s="485"/>
      <c r="E10" s="485"/>
      <c r="F10" s="485"/>
      <c r="G10" s="485"/>
      <c r="H10" s="485"/>
      <c r="I10" s="485"/>
      <c r="J10" s="485"/>
      <c r="K10" s="485"/>
      <c r="L10" s="485"/>
      <c r="M10" s="485"/>
      <c r="N10" s="485"/>
      <c r="O10" s="485"/>
      <c r="P10" s="485"/>
      <c r="Q10" s="485"/>
      <c r="R10" s="485"/>
      <c r="S10" s="485"/>
      <c r="T10" s="485"/>
      <c r="U10" s="485"/>
      <c r="V10" s="485"/>
      <c r="W10" s="485"/>
      <c r="X10" s="485"/>
      <c r="Y10" s="485"/>
      <c r="Z10" s="485"/>
      <c r="AA10" s="485"/>
      <c r="AB10" s="485"/>
      <c r="AC10" s="485"/>
      <c r="AD10" s="485"/>
      <c r="AE10" s="485"/>
      <c r="AF10" s="485"/>
      <c r="AG10" s="485"/>
      <c r="AH10" s="485"/>
      <c r="AI10" s="485"/>
      <c r="AJ10" s="485"/>
      <c r="AK10" s="485"/>
      <c r="AL10" s="485"/>
      <c r="AM10" s="485"/>
      <c r="AN10" s="485"/>
      <c r="AO10" s="485"/>
      <c r="AP10" s="485"/>
      <c r="AQ10" s="485"/>
      <c r="AR10" s="485"/>
      <c r="AS10" s="485"/>
      <c r="AT10" s="485"/>
      <c r="AU10" s="485"/>
      <c r="AV10" s="485"/>
      <c r="AW10" s="485"/>
      <c r="AX10" s="485"/>
      <c r="AY10" s="485"/>
      <c r="AZ10" s="485"/>
      <c r="BA10" s="485"/>
    </row>
    <row r="11" spans="1:53" s="173" customFormat="1" ht="41.25" customHeight="1">
      <c r="A11" s="516" t="s">
        <v>253</v>
      </c>
      <c r="B11" s="521"/>
      <c r="C11" s="521"/>
      <c r="D11" s="521"/>
      <c r="E11" s="521"/>
      <c r="F11" s="521"/>
      <c r="G11" s="521"/>
      <c r="H11" s="521"/>
      <c r="I11" s="521"/>
      <c r="J11" s="521"/>
      <c r="K11" s="521"/>
      <c r="L11" s="521"/>
      <c r="M11" s="521"/>
      <c r="N11" s="521"/>
      <c r="O11" s="521"/>
      <c r="P11" s="521"/>
      <c r="Q11" s="521"/>
      <c r="R11" s="521"/>
      <c r="S11" s="521"/>
      <c r="T11" s="521"/>
      <c r="U11" s="521"/>
      <c r="V11" s="521"/>
      <c r="W11" s="521"/>
      <c r="X11" s="521"/>
      <c r="Y11" s="521"/>
      <c r="Z11" s="521"/>
      <c r="AA11" s="521"/>
      <c r="AB11" s="521"/>
      <c r="AC11" s="521"/>
      <c r="AD11" s="521"/>
      <c r="AE11" s="521"/>
      <c r="AF11" s="521"/>
      <c r="AG11" s="521"/>
      <c r="AH11" s="521"/>
      <c r="AI11" s="521"/>
      <c r="AJ11" s="521"/>
      <c r="AK11" s="521"/>
      <c r="AL11" s="521"/>
      <c r="AM11" s="521"/>
      <c r="AN11" s="521"/>
      <c r="AO11" s="521"/>
      <c r="AP11" s="521"/>
      <c r="AQ11" s="521"/>
      <c r="AR11" s="521"/>
      <c r="AS11" s="521"/>
      <c r="AT11" s="521"/>
      <c r="AU11" s="521"/>
      <c r="AV11" s="521"/>
      <c r="AW11" s="521"/>
      <c r="AX11" s="521"/>
      <c r="AY11" s="521"/>
      <c r="AZ11" s="521"/>
      <c r="BA11" s="521"/>
    </row>
    <row r="12" spans="1:53" s="173" customFormat="1" ht="21.75" customHeight="1">
      <c r="A12" s="522"/>
      <c r="B12" s="522"/>
      <c r="C12" s="522"/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2"/>
      <c r="Q12" s="522"/>
      <c r="R12" s="522"/>
      <c r="S12" s="522"/>
      <c r="T12" s="522"/>
      <c r="U12" s="522"/>
      <c r="V12" s="522"/>
      <c r="W12" s="522"/>
      <c r="X12" s="522"/>
      <c r="Y12" s="522"/>
      <c r="Z12" s="522"/>
      <c r="AA12" s="522"/>
      <c r="AB12" s="522"/>
      <c r="AC12" s="522"/>
      <c r="AD12" s="522"/>
      <c r="AE12" s="522"/>
      <c r="AF12" s="522"/>
      <c r="AG12" s="522"/>
      <c r="AH12" s="522"/>
      <c r="AI12" s="522"/>
      <c r="AJ12" s="522"/>
      <c r="AK12" s="522"/>
      <c r="AL12" s="522"/>
      <c r="AM12" s="522"/>
      <c r="AN12" s="522"/>
      <c r="AO12" s="522"/>
      <c r="AP12" s="522"/>
      <c r="AQ12" s="522"/>
      <c r="AR12" s="522"/>
      <c r="AS12" s="522"/>
      <c r="AT12" s="522"/>
      <c r="AU12" s="522"/>
      <c r="AV12" s="522"/>
      <c r="AW12" s="522"/>
      <c r="AX12" s="522"/>
      <c r="AY12" s="522"/>
      <c r="AZ12" s="522"/>
      <c r="BA12" s="522"/>
    </row>
    <row r="13" spans="15:53" s="173" customFormat="1" ht="21.75" customHeight="1">
      <c r="O13" s="174"/>
      <c r="P13" s="174"/>
      <c r="Q13" s="174"/>
      <c r="R13" s="174"/>
      <c r="W13" s="174"/>
      <c r="BA13" s="176" t="s">
        <v>254</v>
      </c>
    </row>
    <row r="14" spans="15:53" s="173" customFormat="1" ht="21.75" customHeight="1">
      <c r="O14" s="174"/>
      <c r="P14" s="174"/>
      <c r="Q14" s="174"/>
      <c r="R14" s="174"/>
      <c r="W14" s="174"/>
      <c r="BA14" s="176" t="s">
        <v>51</v>
      </c>
    </row>
    <row r="15" spans="15:53" s="173" customFormat="1" ht="21.75" customHeight="1">
      <c r="O15" s="174"/>
      <c r="P15" s="174"/>
      <c r="Q15" s="174"/>
      <c r="R15" s="174"/>
      <c r="W15" s="174"/>
      <c r="BA15" s="176" t="s">
        <v>255</v>
      </c>
    </row>
    <row r="16" spans="15:53" s="173" customFormat="1" ht="21.75" customHeight="1">
      <c r="O16" s="174"/>
      <c r="P16" s="174"/>
      <c r="Q16" s="174"/>
      <c r="R16" s="174"/>
      <c r="W16" s="174"/>
      <c r="BA16" s="177" t="s">
        <v>52</v>
      </c>
    </row>
    <row r="17" spans="8:53" s="173" customFormat="1" ht="21.75" customHeight="1">
      <c r="H17" s="523" t="s">
        <v>256</v>
      </c>
      <c r="I17" s="522"/>
      <c r="J17" s="522"/>
      <c r="K17" s="522"/>
      <c r="L17" s="522"/>
      <c r="M17" s="522"/>
      <c r="N17" s="522"/>
      <c r="O17" s="522"/>
      <c r="P17" s="522"/>
      <c r="Q17" s="522"/>
      <c r="R17" s="522"/>
      <c r="S17" s="522"/>
      <c r="T17" s="522"/>
      <c r="U17" s="522"/>
      <c r="V17" s="522"/>
      <c r="W17" s="522"/>
      <c r="X17" s="522"/>
      <c r="Y17" s="522"/>
      <c r="Z17" s="522"/>
      <c r="AA17" s="522"/>
      <c r="AB17" s="522"/>
      <c r="AC17" s="522"/>
      <c r="AD17" s="522"/>
      <c r="AE17" s="522"/>
      <c r="AF17" s="522"/>
      <c r="AG17" s="522"/>
      <c r="AH17" s="522"/>
      <c r="AI17" s="522"/>
      <c r="AJ17" s="522"/>
      <c r="AK17" s="522"/>
      <c r="AL17" s="522"/>
      <c r="AM17" s="522"/>
      <c r="AN17" s="522"/>
      <c r="AO17" s="522"/>
      <c r="AP17" s="522"/>
      <c r="AQ17" s="522"/>
      <c r="AR17" s="522"/>
      <c r="AS17" s="522"/>
      <c r="AT17" s="522"/>
      <c r="AU17" s="522"/>
      <c r="AV17" s="522"/>
      <c r="AW17" s="522"/>
      <c r="AX17" s="522"/>
      <c r="AY17" s="522"/>
      <c r="AZ17" s="522"/>
      <c r="BA17" s="522"/>
    </row>
    <row r="18" spans="15:53" s="173" customFormat="1" ht="21.75" customHeight="1">
      <c r="O18" s="174"/>
      <c r="P18" s="174"/>
      <c r="Q18" s="174"/>
      <c r="R18" s="174"/>
      <c r="W18" s="174"/>
      <c r="BA18" s="176" t="s">
        <v>257</v>
      </c>
    </row>
    <row r="19" spans="15:53" s="173" customFormat="1" ht="21.75" customHeight="1">
      <c r="O19" s="174"/>
      <c r="P19" s="174"/>
      <c r="Q19" s="174"/>
      <c r="R19" s="174"/>
      <c r="W19" s="174"/>
      <c r="BA19" s="176" t="s">
        <v>324</v>
      </c>
    </row>
    <row r="20" spans="1:53" s="179" customFormat="1" ht="21.75" customHeight="1">
      <c r="A20" s="485"/>
      <c r="B20" s="485"/>
      <c r="C20" s="485"/>
      <c r="D20" s="485"/>
      <c r="E20" s="485"/>
      <c r="F20" s="485"/>
      <c r="G20" s="485"/>
      <c r="H20" s="485"/>
      <c r="I20" s="485"/>
      <c r="J20" s="485"/>
      <c r="K20" s="485"/>
      <c r="L20" s="485"/>
      <c r="M20" s="485"/>
      <c r="N20" s="485"/>
      <c r="O20" s="485"/>
      <c r="P20" s="485"/>
      <c r="Q20" s="485"/>
      <c r="R20" s="485"/>
      <c r="S20" s="485"/>
      <c r="T20" s="485"/>
      <c r="U20" s="485"/>
      <c r="V20" s="485"/>
      <c r="W20" s="485"/>
      <c r="X20" s="485"/>
      <c r="Y20" s="485"/>
      <c r="Z20" s="485"/>
      <c r="AA20" s="485"/>
      <c r="AB20" s="485"/>
      <c r="AC20" s="485"/>
      <c r="AD20" s="485"/>
      <c r="AE20" s="485"/>
      <c r="AF20" s="485"/>
      <c r="AG20" s="485"/>
      <c r="AH20" s="485"/>
      <c r="AI20" s="485"/>
      <c r="AJ20" s="485"/>
      <c r="AK20" s="485"/>
      <c r="AL20" s="485"/>
      <c r="AM20" s="485"/>
      <c r="AN20" s="485"/>
      <c r="AO20" s="485"/>
      <c r="AP20" s="485"/>
      <c r="AQ20" s="485"/>
      <c r="AR20" s="485"/>
      <c r="AS20" s="485"/>
      <c r="AT20" s="485"/>
      <c r="AU20" s="485"/>
      <c r="AV20" s="485"/>
      <c r="AW20" s="485"/>
      <c r="AX20" s="485"/>
      <c r="AY20" s="485"/>
      <c r="AZ20" s="485"/>
      <c r="BA20" s="485"/>
    </row>
    <row r="21" spans="1:53" s="182" customFormat="1" ht="21.75" customHeight="1">
      <c r="A21" s="516"/>
      <c r="B21" s="516"/>
      <c r="C21" s="516"/>
      <c r="D21" s="516"/>
      <c r="E21" s="516"/>
      <c r="F21" s="516"/>
      <c r="G21" s="516"/>
      <c r="H21" s="516"/>
      <c r="I21" s="516"/>
      <c r="J21" s="516"/>
      <c r="K21" s="516"/>
      <c r="L21" s="516"/>
      <c r="M21" s="516"/>
      <c r="N21" s="516"/>
      <c r="O21" s="516"/>
      <c r="P21" s="516"/>
      <c r="Q21" s="516"/>
      <c r="R21" s="516"/>
      <c r="S21" s="516"/>
      <c r="T21" s="516"/>
      <c r="U21" s="516"/>
      <c r="V21" s="516"/>
      <c r="W21" s="516"/>
      <c r="X21" s="516"/>
      <c r="Y21" s="516"/>
      <c r="Z21" s="516"/>
      <c r="AA21" s="516"/>
      <c r="AB21" s="516"/>
      <c r="AC21" s="516"/>
      <c r="AD21" s="516"/>
      <c r="AE21" s="516"/>
      <c r="AF21" s="516"/>
      <c r="AG21" s="516"/>
      <c r="AH21" s="516"/>
      <c r="AI21" s="516"/>
      <c r="AJ21" s="516"/>
      <c r="AK21" s="516"/>
      <c r="AL21" s="516"/>
      <c r="AM21" s="516"/>
      <c r="AN21" s="516"/>
      <c r="AO21" s="516"/>
      <c r="AP21" s="516"/>
      <c r="AQ21" s="516"/>
      <c r="AR21" s="516"/>
      <c r="AS21" s="516"/>
      <c r="AT21" s="516"/>
      <c r="AU21" s="516"/>
      <c r="AV21" s="516"/>
      <c r="AW21" s="516"/>
      <c r="AX21" s="516"/>
      <c r="AY21" s="516"/>
      <c r="AZ21" s="516"/>
      <c r="BA21" s="516"/>
    </row>
    <row r="22" spans="1:53" s="186" customFormat="1" ht="21.75" customHeight="1">
      <c r="A22" s="178" t="s">
        <v>53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80"/>
      <c r="P22" s="180"/>
      <c r="Q22" s="180"/>
      <c r="R22" s="180"/>
      <c r="S22" s="179"/>
      <c r="T22" s="179"/>
      <c r="U22" s="179"/>
      <c r="V22" s="179"/>
      <c r="W22" s="180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</row>
    <row r="23" spans="1:53" ht="12.75" customHeight="1">
      <c r="A23" s="506" t="s">
        <v>54</v>
      </c>
      <c r="B23" s="505" t="s">
        <v>55</v>
      </c>
      <c r="C23" s="505"/>
      <c r="D23" s="505"/>
      <c r="E23" s="505"/>
      <c r="F23" s="181">
        <v>29</v>
      </c>
      <c r="G23" s="505" t="s">
        <v>56</v>
      </c>
      <c r="H23" s="505"/>
      <c r="I23" s="505"/>
      <c r="J23" s="181">
        <v>27</v>
      </c>
      <c r="K23" s="505" t="s">
        <v>57</v>
      </c>
      <c r="L23" s="505"/>
      <c r="M23" s="505"/>
      <c r="N23" s="505"/>
      <c r="O23" s="505" t="s">
        <v>58</v>
      </c>
      <c r="P23" s="505"/>
      <c r="Q23" s="505"/>
      <c r="R23" s="505"/>
      <c r="S23" s="181">
        <v>29</v>
      </c>
      <c r="T23" s="505" t="s">
        <v>59</v>
      </c>
      <c r="U23" s="505"/>
      <c r="V23" s="505"/>
      <c r="W23" s="181">
        <v>26</v>
      </c>
      <c r="X23" s="505" t="s">
        <v>60</v>
      </c>
      <c r="Y23" s="505"/>
      <c r="Z23" s="505"/>
      <c r="AA23" s="181">
        <v>23</v>
      </c>
      <c r="AB23" s="505" t="s">
        <v>61</v>
      </c>
      <c r="AC23" s="505"/>
      <c r="AD23" s="505"/>
      <c r="AE23" s="505"/>
      <c r="AF23" s="181">
        <v>30</v>
      </c>
      <c r="AG23" s="505" t="s">
        <v>62</v>
      </c>
      <c r="AH23" s="505"/>
      <c r="AI23" s="505"/>
      <c r="AJ23" s="181">
        <v>27</v>
      </c>
      <c r="AK23" s="505" t="s">
        <v>63</v>
      </c>
      <c r="AL23" s="505"/>
      <c r="AM23" s="505"/>
      <c r="AN23" s="505"/>
      <c r="AO23" s="505" t="s">
        <v>64</v>
      </c>
      <c r="AP23" s="505"/>
      <c r="AQ23" s="505"/>
      <c r="AR23" s="505"/>
      <c r="AS23" s="181">
        <v>29</v>
      </c>
      <c r="AT23" s="505" t="s">
        <v>65</v>
      </c>
      <c r="AU23" s="505"/>
      <c r="AV23" s="505"/>
      <c r="AW23" s="181">
        <v>27</v>
      </c>
      <c r="AX23" s="505" t="s">
        <v>66</v>
      </c>
      <c r="AY23" s="505"/>
      <c r="AZ23" s="505"/>
      <c r="BA23" s="505"/>
    </row>
    <row r="24" spans="1:53" ht="39.75" customHeight="1">
      <c r="A24" s="510"/>
      <c r="B24" s="181">
        <v>1</v>
      </c>
      <c r="C24" s="181">
        <v>8</v>
      </c>
      <c r="D24" s="181">
        <v>15</v>
      </c>
      <c r="E24" s="181">
        <v>22</v>
      </c>
      <c r="F24" s="181" t="s">
        <v>67</v>
      </c>
      <c r="G24" s="181">
        <v>6</v>
      </c>
      <c r="H24" s="181">
        <v>13</v>
      </c>
      <c r="I24" s="181">
        <v>20</v>
      </c>
      <c r="J24" s="181" t="s">
        <v>68</v>
      </c>
      <c r="K24" s="181">
        <v>3</v>
      </c>
      <c r="L24" s="181">
        <v>10</v>
      </c>
      <c r="M24" s="181">
        <v>17</v>
      </c>
      <c r="N24" s="181">
        <v>24</v>
      </c>
      <c r="O24" s="181">
        <v>1</v>
      </c>
      <c r="P24" s="181">
        <v>8</v>
      </c>
      <c r="Q24" s="181">
        <v>15</v>
      </c>
      <c r="R24" s="181">
        <v>22</v>
      </c>
      <c r="S24" s="181" t="s">
        <v>69</v>
      </c>
      <c r="T24" s="181">
        <v>5</v>
      </c>
      <c r="U24" s="181">
        <v>12</v>
      </c>
      <c r="V24" s="181">
        <v>19</v>
      </c>
      <c r="W24" s="181" t="s">
        <v>70</v>
      </c>
      <c r="X24" s="181">
        <v>2</v>
      </c>
      <c r="Y24" s="181">
        <v>9</v>
      </c>
      <c r="Z24" s="181">
        <v>16</v>
      </c>
      <c r="AA24" s="181" t="s">
        <v>71</v>
      </c>
      <c r="AB24" s="181">
        <v>2</v>
      </c>
      <c r="AC24" s="181">
        <v>9</v>
      </c>
      <c r="AD24" s="181">
        <v>16</v>
      </c>
      <c r="AE24" s="181">
        <v>23</v>
      </c>
      <c r="AF24" s="181" t="s">
        <v>72</v>
      </c>
      <c r="AG24" s="181">
        <v>6</v>
      </c>
      <c r="AH24" s="181">
        <v>13</v>
      </c>
      <c r="AI24" s="181">
        <v>20</v>
      </c>
      <c r="AJ24" s="181" t="s">
        <v>73</v>
      </c>
      <c r="AK24" s="181">
        <v>4</v>
      </c>
      <c r="AL24" s="181">
        <v>11</v>
      </c>
      <c r="AM24" s="181">
        <v>18</v>
      </c>
      <c r="AN24" s="181">
        <v>25</v>
      </c>
      <c r="AO24" s="181">
        <v>1</v>
      </c>
      <c r="AP24" s="181">
        <v>8</v>
      </c>
      <c r="AQ24" s="181">
        <v>15</v>
      </c>
      <c r="AR24" s="181">
        <v>22</v>
      </c>
      <c r="AS24" s="181" t="s">
        <v>74</v>
      </c>
      <c r="AT24" s="181">
        <v>6</v>
      </c>
      <c r="AU24" s="181">
        <v>13</v>
      </c>
      <c r="AV24" s="181">
        <v>20</v>
      </c>
      <c r="AW24" s="181" t="s">
        <v>75</v>
      </c>
      <c r="AX24" s="181">
        <v>3</v>
      </c>
      <c r="AY24" s="181">
        <v>10</v>
      </c>
      <c r="AZ24" s="181">
        <v>17</v>
      </c>
      <c r="BA24" s="181">
        <v>24</v>
      </c>
    </row>
    <row r="25" spans="1:53" ht="12.75">
      <c r="A25" s="510"/>
      <c r="B25" s="507">
        <v>7</v>
      </c>
      <c r="C25" s="507">
        <v>14</v>
      </c>
      <c r="D25" s="507">
        <v>21</v>
      </c>
      <c r="E25" s="508">
        <v>28</v>
      </c>
      <c r="F25" s="183">
        <v>5</v>
      </c>
      <c r="G25" s="511">
        <v>12</v>
      </c>
      <c r="H25" s="507">
        <v>19</v>
      </c>
      <c r="I25" s="507">
        <v>26</v>
      </c>
      <c r="J25" s="183">
        <v>2</v>
      </c>
      <c r="K25" s="510">
        <v>9</v>
      </c>
      <c r="L25" s="510">
        <v>16</v>
      </c>
      <c r="M25" s="510">
        <v>23</v>
      </c>
      <c r="N25" s="515">
        <v>30</v>
      </c>
      <c r="O25" s="507">
        <v>7</v>
      </c>
      <c r="P25" s="507">
        <v>14</v>
      </c>
      <c r="Q25" s="507">
        <v>21</v>
      </c>
      <c r="R25" s="508">
        <v>28</v>
      </c>
      <c r="S25" s="183">
        <v>4</v>
      </c>
      <c r="T25" s="510">
        <v>11</v>
      </c>
      <c r="U25" s="510">
        <v>18</v>
      </c>
      <c r="V25" s="505">
        <v>25</v>
      </c>
      <c r="W25" s="183">
        <v>1</v>
      </c>
      <c r="X25" s="510">
        <v>8</v>
      </c>
      <c r="Y25" s="510">
        <v>15</v>
      </c>
      <c r="Z25" s="505">
        <v>22</v>
      </c>
      <c r="AA25" s="183">
        <v>1</v>
      </c>
      <c r="AB25" s="506">
        <v>8</v>
      </c>
      <c r="AC25" s="513">
        <v>15</v>
      </c>
      <c r="AD25" s="505">
        <v>22</v>
      </c>
      <c r="AE25" s="505">
        <v>29</v>
      </c>
      <c r="AF25" s="183">
        <v>5</v>
      </c>
      <c r="AG25" s="505">
        <v>12</v>
      </c>
      <c r="AH25" s="505">
        <v>19</v>
      </c>
      <c r="AI25" s="505">
        <v>26</v>
      </c>
      <c r="AJ25" s="183">
        <v>3</v>
      </c>
      <c r="AK25" s="505">
        <v>10</v>
      </c>
      <c r="AL25" s="505">
        <v>17</v>
      </c>
      <c r="AM25" s="505">
        <v>24</v>
      </c>
      <c r="AN25" s="505">
        <v>31</v>
      </c>
      <c r="AO25" s="505">
        <v>7</v>
      </c>
      <c r="AP25" s="505">
        <v>14</v>
      </c>
      <c r="AQ25" s="505">
        <v>21</v>
      </c>
      <c r="AR25" s="505">
        <v>28</v>
      </c>
      <c r="AS25" s="163">
        <v>5</v>
      </c>
      <c r="AT25" s="505">
        <v>12</v>
      </c>
      <c r="AU25" s="505">
        <v>19</v>
      </c>
      <c r="AV25" s="505">
        <v>26</v>
      </c>
      <c r="AW25" s="183">
        <v>2</v>
      </c>
      <c r="AX25" s="505">
        <v>9</v>
      </c>
      <c r="AY25" s="505">
        <v>16</v>
      </c>
      <c r="AZ25" s="505">
        <v>23</v>
      </c>
      <c r="BA25" s="505">
        <v>30</v>
      </c>
    </row>
    <row r="26" spans="1:53" ht="12.75">
      <c r="A26" s="510"/>
      <c r="B26" s="505"/>
      <c r="C26" s="505"/>
      <c r="D26" s="505"/>
      <c r="E26" s="509"/>
      <c r="F26" s="184" t="s">
        <v>76</v>
      </c>
      <c r="G26" s="512"/>
      <c r="H26" s="505"/>
      <c r="I26" s="505"/>
      <c r="J26" s="184" t="s">
        <v>77</v>
      </c>
      <c r="K26" s="507"/>
      <c r="L26" s="507"/>
      <c r="M26" s="507"/>
      <c r="N26" s="508"/>
      <c r="O26" s="505"/>
      <c r="P26" s="505"/>
      <c r="Q26" s="505"/>
      <c r="R26" s="509"/>
      <c r="S26" s="184" t="s">
        <v>70</v>
      </c>
      <c r="T26" s="507"/>
      <c r="U26" s="507"/>
      <c r="V26" s="505"/>
      <c r="W26" s="184" t="s">
        <v>71</v>
      </c>
      <c r="X26" s="507"/>
      <c r="Y26" s="507"/>
      <c r="Z26" s="505"/>
      <c r="AA26" s="184" t="s">
        <v>72</v>
      </c>
      <c r="AB26" s="507"/>
      <c r="AC26" s="508"/>
      <c r="AD26" s="505"/>
      <c r="AE26" s="505"/>
      <c r="AF26" s="184" t="s">
        <v>73</v>
      </c>
      <c r="AG26" s="505"/>
      <c r="AH26" s="505"/>
      <c r="AI26" s="505"/>
      <c r="AJ26" s="184" t="s">
        <v>78</v>
      </c>
      <c r="AK26" s="505"/>
      <c r="AL26" s="505"/>
      <c r="AM26" s="505"/>
      <c r="AN26" s="505"/>
      <c r="AO26" s="505"/>
      <c r="AP26" s="505"/>
      <c r="AQ26" s="505"/>
      <c r="AR26" s="505"/>
      <c r="AS26" s="163" t="s">
        <v>75</v>
      </c>
      <c r="AT26" s="506"/>
      <c r="AU26" s="506"/>
      <c r="AV26" s="506"/>
      <c r="AW26" s="183" t="s">
        <v>79</v>
      </c>
      <c r="AX26" s="506"/>
      <c r="AY26" s="506"/>
      <c r="AZ26" s="506"/>
      <c r="BA26" s="506"/>
    </row>
    <row r="27" spans="1:53" ht="14.25">
      <c r="A27" s="504" t="s">
        <v>70</v>
      </c>
      <c r="B27" s="185" t="s">
        <v>80</v>
      </c>
      <c r="C27" s="185" t="s">
        <v>80</v>
      </c>
      <c r="D27" s="185" t="s">
        <v>80</v>
      </c>
      <c r="E27" s="185" t="s">
        <v>80</v>
      </c>
      <c r="F27" s="185" t="s">
        <v>80</v>
      </c>
      <c r="G27" s="185" t="s">
        <v>80</v>
      </c>
      <c r="H27" s="185" t="s">
        <v>80</v>
      </c>
      <c r="I27" s="185" t="s">
        <v>80</v>
      </c>
      <c r="J27" s="185" t="s">
        <v>80</v>
      </c>
      <c r="K27" s="185" t="s">
        <v>80</v>
      </c>
      <c r="L27" s="185" t="s">
        <v>80</v>
      </c>
      <c r="M27" s="185" t="s">
        <v>80</v>
      </c>
      <c r="N27" s="185" t="s">
        <v>80</v>
      </c>
      <c r="O27" s="185" t="s">
        <v>80</v>
      </c>
      <c r="P27" s="185" t="s">
        <v>80</v>
      </c>
      <c r="Q27" s="185" t="s">
        <v>80</v>
      </c>
      <c r="R27" s="185" t="s">
        <v>80</v>
      </c>
      <c r="S27" s="500" t="s">
        <v>81</v>
      </c>
      <c r="T27" s="500" t="s">
        <v>81</v>
      </c>
      <c r="U27" s="185" t="s">
        <v>80</v>
      </c>
      <c r="V27" s="185" t="s">
        <v>80</v>
      </c>
      <c r="W27" s="185" t="s">
        <v>80</v>
      </c>
      <c r="X27" s="185" t="s">
        <v>80</v>
      </c>
      <c r="Y27" s="185" t="s">
        <v>80</v>
      </c>
      <c r="Z27" s="185" t="s">
        <v>80</v>
      </c>
      <c r="AA27" s="185" t="s">
        <v>80</v>
      </c>
      <c r="AB27" s="185" t="s">
        <v>80</v>
      </c>
      <c r="AC27" s="185" t="s">
        <v>80</v>
      </c>
      <c r="AD27" s="185" t="s">
        <v>80</v>
      </c>
      <c r="AE27" s="185" t="s">
        <v>80</v>
      </c>
      <c r="AF27" s="185" t="s">
        <v>80</v>
      </c>
      <c r="AG27" s="185" t="s">
        <v>80</v>
      </c>
      <c r="AH27" s="185" t="s">
        <v>80</v>
      </c>
      <c r="AI27" s="185" t="s">
        <v>80</v>
      </c>
      <c r="AJ27" s="185" t="s">
        <v>80</v>
      </c>
      <c r="AK27" s="185" t="s">
        <v>80</v>
      </c>
      <c r="AL27" s="185" t="s">
        <v>80</v>
      </c>
      <c r="AM27" s="185" t="s">
        <v>80</v>
      </c>
      <c r="AN27" s="185" t="s">
        <v>80</v>
      </c>
      <c r="AO27" s="185" t="s">
        <v>80</v>
      </c>
      <c r="AP27" s="185" t="s">
        <v>80</v>
      </c>
      <c r="AQ27" s="185" t="s">
        <v>80</v>
      </c>
      <c r="AR27" s="502" t="s">
        <v>82</v>
      </c>
      <c r="AS27" s="493" t="s">
        <v>81</v>
      </c>
      <c r="AT27" s="493" t="s">
        <v>81</v>
      </c>
      <c r="AU27" s="493" t="s">
        <v>81</v>
      </c>
      <c r="AV27" s="493" t="s">
        <v>81</v>
      </c>
      <c r="AW27" s="493" t="s">
        <v>81</v>
      </c>
      <c r="AX27" s="493" t="s">
        <v>81</v>
      </c>
      <c r="AY27" s="493" t="s">
        <v>81</v>
      </c>
      <c r="AZ27" s="493" t="s">
        <v>81</v>
      </c>
      <c r="BA27" s="493" t="s">
        <v>81</v>
      </c>
    </row>
    <row r="28" spans="1:53" ht="14.25">
      <c r="A28" s="504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501"/>
      <c r="T28" s="501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 t="s">
        <v>83</v>
      </c>
      <c r="AI28" s="187" t="s">
        <v>83</v>
      </c>
      <c r="AJ28" s="187"/>
      <c r="AK28" s="187" t="s">
        <v>83</v>
      </c>
      <c r="AL28" s="187" t="s">
        <v>83</v>
      </c>
      <c r="AM28" s="187" t="s">
        <v>83</v>
      </c>
      <c r="AN28" s="188"/>
      <c r="AO28" s="188"/>
      <c r="AP28" s="188"/>
      <c r="AQ28" s="188"/>
      <c r="AR28" s="503"/>
      <c r="AS28" s="494"/>
      <c r="AT28" s="494"/>
      <c r="AU28" s="494"/>
      <c r="AV28" s="494"/>
      <c r="AW28" s="494"/>
      <c r="AX28" s="494"/>
      <c r="AY28" s="494"/>
      <c r="AZ28" s="494"/>
      <c r="BA28" s="494"/>
    </row>
    <row r="29" spans="1:53" ht="14.25">
      <c r="A29" s="499" t="s">
        <v>71</v>
      </c>
      <c r="B29" s="185" t="s">
        <v>80</v>
      </c>
      <c r="C29" s="185" t="s">
        <v>80</v>
      </c>
      <c r="D29" s="185" t="s">
        <v>80</v>
      </c>
      <c r="E29" s="185" t="s">
        <v>80</v>
      </c>
      <c r="F29" s="185" t="s">
        <v>80</v>
      </c>
      <c r="G29" s="185" t="s">
        <v>80</v>
      </c>
      <c r="H29" s="185" t="s">
        <v>80</v>
      </c>
      <c r="I29" s="185" t="s">
        <v>80</v>
      </c>
      <c r="J29" s="185" t="s">
        <v>80</v>
      </c>
      <c r="K29" s="185" t="s">
        <v>80</v>
      </c>
      <c r="L29" s="185" t="s">
        <v>80</v>
      </c>
      <c r="M29" s="185" t="s">
        <v>80</v>
      </c>
      <c r="N29" s="185" t="s">
        <v>80</v>
      </c>
      <c r="O29" s="185" t="s">
        <v>80</v>
      </c>
      <c r="P29" s="185" t="s">
        <v>80</v>
      </c>
      <c r="Q29" s="185" t="s">
        <v>80</v>
      </c>
      <c r="R29" s="185" t="s">
        <v>80</v>
      </c>
      <c r="S29" s="500" t="s">
        <v>81</v>
      </c>
      <c r="T29" s="500" t="s">
        <v>81</v>
      </c>
      <c r="U29" s="185" t="s">
        <v>80</v>
      </c>
      <c r="V29" s="185" t="s">
        <v>80</v>
      </c>
      <c r="W29" s="185" t="s">
        <v>80</v>
      </c>
      <c r="X29" s="185" t="s">
        <v>80</v>
      </c>
      <c r="Y29" s="185" t="s">
        <v>80</v>
      </c>
      <c r="Z29" s="185" t="s">
        <v>80</v>
      </c>
      <c r="AA29" s="185" t="s">
        <v>80</v>
      </c>
      <c r="AB29" s="185" t="s">
        <v>80</v>
      </c>
      <c r="AC29" s="185" t="s">
        <v>80</v>
      </c>
      <c r="AD29" s="185" t="s">
        <v>80</v>
      </c>
      <c r="AE29" s="185" t="s">
        <v>80</v>
      </c>
      <c r="AF29" s="185" t="s">
        <v>80</v>
      </c>
      <c r="AG29" s="185" t="s">
        <v>80</v>
      </c>
      <c r="AH29" s="185" t="s">
        <v>80</v>
      </c>
      <c r="AI29" s="185" t="s">
        <v>80</v>
      </c>
      <c r="AJ29" s="185" t="s">
        <v>80</v>
      </c>
      <c r="AK29" s="185" t="s">
        <v>80</v>
      </c>
      <c r="AL29" s="185" t="s">
        <v>80</v>
      </c>
      <c r="AM29" s="185" t="s">
        <v>80</v>
      </c>
      <c r="AN29" s="185" t="s">
        <v>80</v>
      </c>
      <c r="AO29" s="185" t="s">
        <v>80</v>
      </c>
      <c r="AP29" s="185" t="s">
        <v>80</v>
      </c>
      <c r="AQ29" s="185" t="s">
        <v>80</v>
      </c>
      <c r="AR29" s="502" t="s">
        <v>82</v>
      </c>
      <c r="AS29" s="493" t="s">
        <v>81</v>
      </c>
      <c r="AT29" s="493" t="s">
        <v>81</v>
      </c>
      <c r="AU29" s="493" t="s">
        <v>81</v>
      </c>
      <c r="AV29" s="493" t="s">
        <v>81</v>
      </c>
      <c r="AW29" s="493" t="s">
        <v>81</v>
      </c>
      <c r="AX29" s="493" t="s">
        <v>81</v>
      </c>
      <c r="AY29" s="493" t="s">
        <v>81</v>
      </c>
      <c r="AZ29" s="493" t="s">
        <v>81</v>
      </c>
      <c r="BA29" s="493" t="s">
        <v>81</v>
      </c>
    </row>
    <row r="30" spans="1:53" ht="14.25">
      <c r="A30" s="499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501"/>
      <c r="T30" s="501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 t="s">
        <v>83</v>
      </c>
      <c r="AI30" s="187" t="s">
        <v>83</v>
      </c>
      <c r="AJ30" s="187"/>
      <c r="AK30" s="187" t="s">
        <v>83</v>
      </c>
      <c r="AL30" s="187" t="s">
        <v>83</v>
      </c>
      <c r="AM30" s="187" t="s">
        <v>83</v>
      </c>
      <c r="AN30" s="188"/>
      <c r="AO30" s="188"/>
      <c r="AP30" s="188"/>
      <c r="AQ30" s="188"/>
      <c r="AR30" s="503"/>
      <c r="AS30" s="494"/>
      <c r="AT30" s="494"/>
      <c r="AU30" s="494"/>
      <c r="AV30" s="494"/>
      <c r="AW30" s="494"/>
      <c r="AX30" s="494"/>
      <c r="AY30" s="494"/>
      <c r="AZ30" s="494"/>
      <c r="BA30" s="494"/>
    </row>
    <row r="31" spans="1:53" ht="14.25">
      <c r="A31" s="499" t="s">
        <v>72</v>
      </c>
      <c r="B31" s="185" t="s">
        <v>80</v>
      </c>
      <c r="C31" s="185" t="s">
        <v>80</v>
      </c>
      <c r="D31" s="185" t="s">
        <v>80</v>
      </c>
      <c r="E31" s="185" t="s">
        <v>80</v>
      </c>
      <c r="F31" s="185" t="s">
        <v>80</v>
      </c>
      <c r="G31" s="185" t="s">
        <v>80</v>
      </c>
      <c r="H31" s="185" t="s">
        <v>80</v>
      </c>
      <c r="I31" s="185" t="s">
        <v>80</v>
      </c>
      <c r="J31" s="185" t="s">
        <v>80</v>
      </c>
      <c r="K31" s="185" t="s">
        <v>80</v>
      </c>
      <c r="L31" s="185" t="s">
        <v>80</v>
      </c>
      <c r="M31" s="185" t="s">
        <v>80</v>
      </c>
      <c r="N31" s="493" t="s">
        <v>83</v>
      </c>
      <c r="O31" s="493" t="s">
        <v>83</v>
      </c>
      <c r="P31" s="493" t="s">
        <v>83</v>
      </c>
      <c r="Q31" s="493" t="s">
        <v>84</v>
      </c>
      <c r="R31" s="493" t="s">
        <v>84</v>
      </c>
      <c r="S31" s="500" t="s">
        <v>81</v>
      </c>
      <c r="T31" s="500" t="s">
        <v>81</v>
      </c>
      <c r="U31" s="185" t="s">
        <v>80</v>
      </c>
      <c r="V31" s="185" t="s">
        <v>80</v>
      </c>
      <c r="W31" s="185" t="s">
        <v>80</v>
      </c>
      <c r="X31" s="185" t="s">
        <v>80</v>
      </c>
      <c r="Y31" s="185" t="s">
        <v>80</v>
      </c>
      <c r="Z31" s="185" t="s">
        <v>80</v>
      </c>
      <c r="AA31" s="185" t="s">
        <v>80</v>
      </c>
      <c r="AB31" s="185" t="s">
        <v>80</v>
      </c>
      <c r="AC31" s="185" t="s">
        <v>80</v>
      </c>
      <c r="AD31" s="185" t="s">
        <v>80</v>
      </c>
      <c r="AE31" s="185" t="s">
        <v>80</v>
      </c>
      <c r="AF31" s="185" t="s">
        <v>80</v>
      </c>
      <c r="AG31" s="185" t="s">
        <v>80</v>
      </c>
      <c r="AH31" s="185" t="s">
        <v>80</v>
      </c>
      <c r="AI31" s="185" t="s">
        <v>80</v>
      </c>
      <c r="AJ31" s="185" t="s">
        <v>80</v>
      </c>
      <c r="AK31" s="493" t="s">
        <v>84</v>
      </c>
      <c r="AL31" s="493" t="s">
        <v>84</v>
      </c>
      <c r="AM31" s="493" t="s">
        <v>84</v>
      </c>
      <c r="AN31" s="493" t="s">
        <v>84</v>
      </c>
      <c r="AO31" s="493" t="s">
        <v>84</v>
      </c>
      <c r="AP31" s="502" t="s">
        <v>82</v>
      </c>
      <c r="AQ31" s="502" t="s">
        <v>82</v>
      </c>
      <c r="AR31" s="502" t="s">
        <v>82</v>
      </c>
      <c r="AS31" s="493" t="s">
        <v>81</v>
      </c>
      <c r="AT31" s="493" t="s">
        <v>81</v>
      </c>
      <c r="AU31" s="493" t="s">
        <v>81</v>
      </c>
      <c r="AV31" s="493" t="s">
        <v>81</v>
      </c>
      <c r="AW31" s="493" t="s">
        <v>81</v>
      </c>
      <c r="AX31" s="493" t="s">
        <v>81</v>
      </c>
      <c r="AY31" s="493" t="s">
        <v>81</v>
      </c>
      <c r="AZ31" s="493" t="s">
        <v>81</v>
      </c>
      <c r="BA31" s="493" t="s">
        <v>81</v>
      </c>
    </row>
    <row r="32" spans="1:53" ht="14.25">
      <c r="A32" s="499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494"/>
      <c r="O32" s="494"/>
      <c r="P32" s="494"/>
      <c r="Q32" s="494"/>
      <c r="R32" s="494"/>
      <c r="S32" s="501"/>
      <c r="T32" s="501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8"/>
      <c r="AK32" s="494"/>
      <c r="AL32" s="494"/>
      <c r="AM32" s="494"/>
      <c r="AN32" s="494"/>
      <c r="AO32" s="494"/>
      <c r="AP32" s="503"/>
      <c r="AQ32" s="503"/>
      <c r="AR32" s="503"/>
      <c r="AS32" s="494"/>
      <c r="AT32" s="494"/>
      <c r="AU32" s="494"/>
      <c r="AV32" s="494"/>
      <c r="AW32" s="494"/>
      <c r="AX32" s="494"/>
      <c r="AY32" s="494"/>
      <c r="AZ32" s="494"/>
      <c r="BA32" s="494"/>
    </row>
    <row r="33" spans="1:53" ht="14.25">
      <c r="A33" s="499" t="s">
        <v>73</v>
      </c>
      <c r="B33" s="185" t="s">
        <v>80</v>
      </c>
      <c r="C33" s="185" t="s">
        <v>80</v>
      </c>
      <c r="D33" s="185" t="s">
        <v>80</v>
      </c>
      <c r="E33" s="185" t="s">
        <v>80</v>
      </c>
      <c r="F33" s="185" t="s">
        <v>80</v>
      </c>
      <c r="G33" s="185" t="s">
        <v>80</v>
      </c>
      <c r="H33" s="185" t="s">
        <v>80</v>
      </c>
      <c r="I33" s="185" t="s">
        <v>80</v>
      </c>
      <c r="J33" s="185" t="s">
        <v>80</v>
      </c>
      <c r="K33" s="185" t="s">
        <v>80</v>
      </c>
      <c r="L33" s="185" t="s">
        <v>80</v>
      </c>
      <c r="M33" s="185" t="s">
        <v>80</v>
      </c>
      <c r="N33" s="185" t="s">
        <v>80</v>
      </c>
      <c r="O33" s="185" t="s">
        <v>80</v>
      </c>
      <c r="P33" s="185" t="s">
        <v>80</v>
      </c>
      <c r="Q33" s="185" t="s">
        <v>80</v>
      </c>
      <c r="R33" s="185" t="s">
        <v>80</v>
      </c>
      <c r="S33" s="500" t="s">
        <v>81</v>
      </c>
      <c r="T33" s="500" t="s">
        <v>81</v>
      </c>
      <c r="U33" s="493" t="s">
        <v>82</v>
      </c>
      <c r="V33" s="185" t="s">
        <v>80</v>
      </c>
      <c r="W33" s="185" t="s">
        <v>80</v>
      </c>
      <c r="X33" s="185" t="s">
        <v>80</v>
      </c>
      <c r="Y33" s="185" t="s">
        <v>80</v>
      </c>
      <c r="Z33" s="185" t="s">
        <v>80</v>
      </c>
      <c r="AA33" s="185" t="s">
        <v>80</v>
      </c>
      <c r="AB33" s="185" t="s">
        <v>80</v>
      </c>
      <c r="AC33" s="185" t="s">
        <v>80</v>
      </c>
      <c r="AD33" s="185" t="s">
        <v>80</v>
      </c>
      <c r="AE33" s="493" t="s">
        <v>84</v>
      </c>
      <c r="AF33" s="493" t="s">
        <v>84</v>
      </c>
      <c r="AG33" s="493" t="s">
        <v>84</v>
      </c>
      <c r="AH33" s="493" t="s">
        <v>84</v>
      </c>
      <c r="AI33" s="493" t="s">
        <v>84</v>
      </c>
      <c r="AJ33" s="493" t="s">
        <v>84</v>
      </c>
      <c r="AK33" s="493" t="s">
        <v>84</v>
      </c>
      <c r="AL33" s="493" t="s">
        <v>84</v>
      </c>
      <c r="AM33" s="493" t="s">
        <v>84</v>
      </c>
      <c r="AN33" s="493" t="s">
        <v>84</v>
      </c>
      <c r="AO33" s="493" t="s">
        <v>84</v>
      </c>
      <c r="AP33" s="493" t="s">
        <v>84</v>
      </c>
      <c r="AQ33" s="493" t="s">
        <v>85</v>
      </c>
      <c r="AR33" s="493" t="s">
        <v>85</v>
      </c>
      <c r="AS33" s="497"/>
      <c r="AT33" s="495"/>
      <c r="AU33" s="495"/>
      <c r="AV33" s="495"/>
      <c r="AW33" s="495"/>
      <c r="AX33" s="495"/>
      <c r="AY33" s="495"/>
      <c r="AZ33" s="495"/>
      <c r="BA33" s="495"/>
    </row>
    <row r="34" spans="1:53" ht="14.25">
      <c r="A34" s="499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 t="s">
        <v>83</v>
      </c>
      <c r="P34" s="187" t="s">
        <v>83</v>
      </c>
      <c r="Q34" s="187" t="s">
        <v>83</v>
      </c>
      <c r="R34" s="187" t="s">
        <v>83</v>
      </c>
      <c r="S34" s="501"/>
      <c r="T34" s="501"/>
      <c r="U34" s="494"/>
      <c r="V34" s="187"/>
      <c r="W34" s="187" t="s">
        <v>83</v>
      </c>
      <c r="X34" s="187" t="s">
        <v>83</v>
      </c>
      <c r="Y34" s="187" t="s">
        <v>83</v>
      </c>
      <c r="Z34" s="187" t="s">
        <v>83</v>
      </c>
      <c r="AA34" s="187" t="s">
        <v>83</v>
      </c>
      <c r="AB34" s="187" t="s">
        <v>83</v>
      </c>
      <c r="AC34" s="187" t="s">
        <v>83</v>
      </c>
      <c r="AD34" s="187" t="s">
        <v>83</v>
      </c>
      <c r="AE34" s="494"/>
      <c r="AF34" s="494"/>
      <c r="AG34" s="494"/>
      <c r="AH34" s="494"/>
      <c r="AI34" s="494"/>
      <c r="AJ34" s="494"/>
      <c r="AK34" s="494"/>
      <c r="AL34" s="494"/>
      <c r="AM34" s="494"/>
      <c r="AN34" s="494"/>
      <c r="AO34" s="494"/>
      <c r="AP34" s="494"/>
      <c r="AQ34" s="494"/>
      <c r="AR34" s="494"/>
      <c r="AS34" s="498"/>
      <c r="AT34" s="496"/>
      <c r="AU34" s="496"/>
      <c r="AV34" s="496"/>
      <c r="AW34" s="496"/>
      <c r="AX34" s="496"/>
      <c r="AY34" s="496"/>
      <c r="AZ34" s="496"/>
      <c r="BA34" s="496"/>
    </row>
    <row r="35" spans="1:53" ht="12.75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90"/>
      <c r="L35" s="190"/>
      <c r="M35" s="190"/>
      <c r="N35" s="190"/>
      <c r="O35" s="191"/>
      <c r="P35" s="191"/>
      <c r="Q35" s="191"/>
      <c r="R35" s="191"/>
      <c r="S35" s="190"/>
      <c r="T35" s="190"/>
      <c r="U35" s="190"/>
      <c r="V35" s="190"/>
      <c r="W35" s="192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</row>
    <row r="36" spans="2:29" ht="12.75">
      <c r="B36" s="492" t="s">
        <v>86</v>
      </c>
      <c r="C36" s="492"/>
      <c r="D36" s="492"/>
      <c r="E36" s="194"/>
      <c r="F36" s="195"/>
      <c r="G36" s="492" t="s">
        <v>39</v>
      </c>
      <c r="H36" s="492"/>
      <c r="I36" s="492"/>
      <c r="J36" s="195"/>
      <c r="K36" s="195"/>
      <c r="L36" s="492" t="s">
        <v>40</v>
      </c>
      <c r="M36" s="492"/>
      <c r="N36" s="492"/>
      <c r="O36" s="196"/>
      <c r="P36" s="196"/>
      <c r="Q36" s="492" t="s">
        <v>0</v>
      </c>
      <c r="R36" s="492"/>
      <c r="S36" s="492"/>
      <c r="T36" s="195"/>
      <c r="U36" s="195"/>
      <c r="V36" s="492" t="s">
        <v>87</v>
      </c>
      <c r="W36" s="492"/>
      <c r="X36" s="492"/>
      <c r="Y36" s="195"/>
      <c r="Z36" s="195"/>
      <c r="AA36" s="492" t="s">
        <v>88</v>
      </c>
      <c r="AB36" s="492"/>
      <c r="AC36" s="492"/>
    </row>
    <row r="37" spans="2:29" ht="12.75">
      <c r="B37" s="486" t="s">
        <v>89</v>
      </c>
      <c r="C37" s="487"/>
      <c r="D37" s="488"/>
      <c r="G37" s="486" t="s">
        <v>90</v>
      </c>
      <c r="H37" s="487"/>
      <c r="I37" s="488"/>
      <c r="L37" s="486" t="s">
        <v>91</v>
      </c>
      <c r="M37" s="487"/>
      <c r="N37" s="488"/>
      <c r="Q37" s="486" t="s">
        <v>82</v>
      </c>
      <c r="R37" s="487"/>
      <c r="S37" s="488"/>
      <c r="V37" s="486" t="s">
        <v>85</v>
      </c>
      <c r="W37" s="487"/>
      <c r="X37" s="488"/>
      <c r="AA37" s="486" t="s">
        <v>92</v>
      </c>
      <c r="AB37" s="487"/>
      <c r="AC37" s="488"/>
    </row>
    <row r="38" spans="2:29" ht="12.75">
      <c r="B38" s="489"/>
      <c r="C38" s="490"/>
      <c r="D38" s="491"/>
      <c r="G38" s="489"/>
      <c r="H38" s="490"/>
      <c r="I38" s="491"/>
      <c r="L38" s="489"/>
      <c r="M38" s="490"/>
      <c r="N38" s="491"/>
      <c r="Q38" s="489"/>
      <c r="R38" s="490"/>
      <c r="S38" s="491"/>
      <c r="V38" s="489"/>
      <c r="W38" s="490"/>
      <c r="X38" s="491"/>
      <c r="AA38" s="489"/>
      <c r="AB38" s="490"/>
      <c r="AC38" s="491"/>
    </row>
  </sheetData>
  <sheetProtection/>
  <mergeCells count="161">
    <mergeCell ref="BA29:BA30"/>
    <mergeCell ref="A11:BA12"/>
    <mergeCell ref="H17:BA17"/>
    <mergeCell ref="A29:A30"/>
    <mergeCell ref="S29:S30"/>
    <mergeCell ref="T29:T30"/>
    <mergeCell ref="AR29:AR30"/>
    <mergeCell ref="AS29:AS30"/>
    <mergeCell ref="AT29:AT30"/>
    <mergeCell ref="AU29:AU30"/>
    <mergeCell ref="A20:BA20"/>
    <mergeCell ref="A21:BA21"/>
    <mergeCell ref="A1:BA1"/>
    <mergeCell ref="A2:BA2"/>
    <mergeCell ref="A4:L4"/>
    <mergeCell ref="AS4:BA4"/>
    <mergeCell ref="A5:Q5"/>
    <mergeCell ref="AP5:BA5"/>
    <mergeCell ref="A6:M6"/>
    <mergeCell ref="AM6:BA6"/>
    <mergeCell ref="AM7:BA7"/>
    <mergeCell ref="A8:BA8"/>
    <mergeCell ref="A23:A26"/>
    <mergeCell ref="B23:E23"/>
    <mergeCell ref="G23:I23"/>
    <mergeCell ref="K23:N23"/>
    <mergeCell ref="M25:M26"/>
    <mergeCell ref="N25:N26"/>
    <mergeCell ref="AG23:AI23"/>
    <mergeCell ref="AK23:AN23"/>
    <mergeCell ref="K25:K26"/>
    <mergeCell ref="L25:L26"/>
    <mergeCell ref="X23:Z23"/>
    <mergeCell ref="AB23:AE23"/>
    <mergeCell ref="O23:R23"/>
    <mergeCell ref="T23:V23"/>
    <mergeCell ref="O25:O26"/>
    <mergeCell ref="P25:P26"/>
    <mergeCell ref="AB25:AB26"/>
    <mergeCell ref="AC25:AC26"/>
    <mergeCell ref="AX23:BA23"/>
    <mergeCell ref="B25:B26"/>
    <mergeCell ref="C25:C26"/>
    <mergeCell ref="D25:D26"/>
    <mergeCell ref="E25:E26"/>
    <mergeCell ref="G25:G26"/>
    <mergeCell ref="H25:H26"/>
    <mergeCell ref="I25:I26"/>
    <mergeCell ref="AO23:AR23"/>
    <mergeCell ref="AT23:AV23"/>
    <mergeCell ref="AG25:AG26"/>
    <mergeCell ref="AH25:AH26"/>
    <mergeCell ref="Q25:Q26"/>
    <mergeCell ref="R25:R26"/>
    <mergeCell ref="T25:T26"/>
    <mergeCell ref="U25:U26"/>
    <mergeCell ref="V25:V26"/>
    <mergeCell ref="X25:X26"/>
    <mergeCell ref="Y25:Y26"/>
    <mergeCell ref="Z25:Z26"/>
    <mergeCell ref="AD25:AD26"/>
    <mergeCell ref="AE25:AE26"/>
    <mergeCell ref="AZ25:AZ26"/>
    <mergeCell ref="BA25:BA26"/>
    <mergeCell ref="AN25:AN26"/>
    <mergeCell ref="AO25:AO26"/>
    <mergeCell ref="AP25:AP26"/>
    <mergeCell ref="AQ25:AQ26"/>
    <mergeCell ref="AR25:AR26"/>
    <mergeCell ref="AT25:AT26"/>
    <mergeCell ref="AU25:AU26"/>
    <mergeCell ref="AV25:AV26"/>
    <mergeCell ref="AX25:AX26"/>
    <mergeCell ref="AY25:AY26"/>
    <mergeCell ref="AI25:AI26"/>
    <mergeCell ref="AK25:AK26"/>
    <mergeCell ref="AL25:AL26"/>
    <mergeCell ref="AM25:AM26"/>
    <mergeCell ref="AZ27:AZ28"/>
    <mergeCell ref="A27:A28"/>
    <mergeCell ref="S27:S28"/>
    <mergeCell ref="T27:T28"/>
    <mergeCell ref="AR27:AR28"/>
    <mergeCell ref="AS27:AS28"/>
    <mergeCell ref="AT27:AT28"/>
    <mergeCell ref="AV27:AV28"/>
    <mergeCell ref="AX27:AX28"/>
    <mergeCell ref="AY27:AY28"/>
    <mergeCell ref="BA27:BA28"/>
    <mergeCell ref="A31:A32"/>
    <mergeCell ref="S31:S32"/>
    <mergeCell ref="T31:T32"/>
    <mergeCell ref="AK31:AK32"/>
    <mergeCell ref="AL31:AL32"/>
    <mergeCell ref="AM31:AM32"/>
    <mergeCell ref="AO31:AO32"/>
    <mergeCell ref="AU27:AU28"/>
    <mergeCell ref="AZ31:AZ32"/>
    <mergeCell ref="AN31:AN32"/>
    <mergeCell ref="BA31:BA32"/>
    <mergeCell ref="AP31:AP32"/>
    <mergeCell ref="AQ31:AQ32"/>
    <mergeCell ref="AR31:AR32"/>
    <mergeCell ref="AS31:AS32"/>
    <mergeCell ref="AT31:AT32"/>
    <mergeCell ref="AX31:AX32"/>
    <mergeCell ref="AY31:AY32"/>
    <mergeCell ref="AY33:AY34"/>
    <mergeCell ref="AO33:AO34"/>
    <mergeCell ref="AW27:AW28"/>
    <mergeCell ref="AU31:AU32"/>
    <mergeCell ref="AV31:AV32"/>
    <mergeCell ref="AW31:AW32"/>
    <mergeCell ref="AW29:AW30"/>
    <mergeCell ref="AX29:AX30"/>
    <mergeCell ref="AY29:AY30"/>
    <mergeCell ref="AV29:AV30"/>
    <mergeCell ref="A33:A34"/>
    <mergeCell ref="S33:S34"/>
    <mergeCell ref="T33:T34"/>
    <mergeCell ref="U33:U34"/>
    <mergeCell ref="AE33:AE34"/>
    <mergeCell ref="AH33:AH34"/>
    <mergeCell ref="BA33:BA34"/>
    <mergeCell ref="AP33:AP34"/>
    <mergeCell ref="AQ33:AQ34"/>
    <mergeCell ref="AR33:AR34"/>
    <mergeCell ref="AS33:AS34"/>
    <mergeCell ref="AT33:AT34"/>
    <mergeCell ref="AU33:AU34"/>
    <mergeCell ref="AW33:AW34"/>
    <mergeCell ref="AX33:AX34"/>
    <mergeCell ref="AZ33:AZ34"/>
    <mergeCell ref="AA36:AC36"/>
    <mergeCell ref="AV33:AV34"/>
    <mergeCell ref="AJ33:AJ34"/>
    <mergeCell ref="AK33:AK34"/>
    <mergeCell ref="AL33:AL34"/>
    <mergeCell ref="AM33:AM34"/>
    <mergeCell ref="AI33:AI34"/>
    <mergeCell ref="AN33:AN34"/>
    <mergeCell ref="Q37:S38"/>
    <mergeCell ref="Q36:S36"/>
    <mergeCell ref="N31:N32"/>
    <mergeCell ref="O31:O32"/>
    <mergeCell ref="P31:P32"/>
    <mergeCell ref="AG33:AG34"/>
    <mergeCell ref="Q31:Q32"/>
    <mergeCell ref="R31:R32"/>
    <mergeCell ref="AF33:AF34"/>
    <mergeCell ref="V36:X36"/>
    <mergeCell ref="A10:BA10"/>
    <mergeCell ref="V37:X38"/>
    <mergeCell ref="AA37:AC38"/>
    <mergeCell ref="B36:D36"/>
    <mergeCell ref="G36:I36"/>
    <mergeCell ref="L36:N36"/>
    <mergeCell ref="B37:D38"/>
    <mergeCell ref="G37:I38"/>
    <mergeCell ref="L37:N38"/>
    <mergeCell ref="AZ29:AZ30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9" width="15.75390625" style="199" customWidth="1"/>
    <col min="10" max="16384" width="9.125" style="199" customWidth="1"/>
  </cols>
  <sheetData>
    <row r="1" spans="1:9" s="200" customFormat="1" ht="28.5" customHeight="1">
      <c r="A1" s="524" t="s">
        <v>93</v>
      </c>
      <c r="B1" s="524"/>
      <c r="C1" s="524"/>
      <c r="D1" s="524"/>
      <c r="E1" s="524"/>
      <c r="F1" s="524"/>
      <c r="G1" s="524"/>
      <c r="H1" s="524"/>
      <c r="I1" s="524"/>
    </row>
    <row r="2" spans="1:8" ht="100.5">
      <c r="A2" s="201" t="s">
        <v>54</v>
      </c>
      <c r="B2" s="201" t="s">
        <v>94</v>
      </c>
      <c r="C2" s="201" t="s">
        <v>39</v>
      </c>
      <c r="D2" s="201" t="s">
        <v>40</v>
      </c>
      <c r="E2" s="201" t="s">
        <v>0</v>
      </c>
      <c r="F2" s="201" t="s">
        <v>87</v>
      </c>
      <c r="G2" s="201" t="s">
        <v>88</v>
      </c>
      <c r="H2" s="201" t="s">
        <v>95</v>
      </c>
    </row>
    <row r="3" spans="1:8" ht="18.75">
      <c r="A3" s="202" t="s">
        <v>70</v>
      </c>
      <c r="B3" s="202">
        <v>39</v>
      </c>
      <c r="C3" s="455">
        <v>4</v>
      </c>
      <c r="D3" s="202">
        <v>0</v>
      </c>
      <c r="E3" s="202">
        <v>2</v>
      </c>
      <c r="F3" s="202">
        <v>0</v>
      </c>
      <c r="G3" s="202">
        <v>11</v>
      </c>
      <c r="H3" s="202">
        <f>B3+C3+D3+E3+F3+G3</f>
        <v>56</v>
      </c>
    </row>
    <row r="4" spans="1:8" ht="18.75">
      <c r="A4" s="202" t="s">
        <v>71</v>
      </c>
      <c r="B4" s="202">
        <v>33</v>
      </c>
      <c r="C4" s="455">
        <v>8</v>
      </c>
      <c r="D4" s="202">
        <v>0</v>
      </c>
      <c r="E4" s="202">
        <v>2</v>
      </c>
      <c r="F4" s="202">
        <v>0</v>
      </c>
      <c r="G4" s="202">
        <v>11</v>
      </c>
      <c r="H4" s="202">
        <f>B4+C4+D4+E4+F4+G4</f>
        <v>54</v>
      </c>
    </row>
    <row r="5" spans="1:8" ht="19.5" thickBot="1">
      <c r="A5" s="202" t="s">
        <v>72</v>
      </c>
      <c r="B5" s="202">
        <v>34</v>
      </c>
      <c r="C5" s="455">
        <v>1</v>
      </c>
      <c r="D5" s="202">
        <v>5</v>
      </c>
      <c r="E5" s="202">
        <v>1</v>
      </c>
      <c r="F5" s="202">
        <v>0</v>
      </c>
      <c r="G5" s="202">
        <v>10</v>
      </c>
      <c r="H5" s="202">
        <f>B5+C5+D5+E5+F5+G5</f>
        <v>51</v>
      </c>
    </row>
    <row r="6" spans="1:8" ht="19.5" thickBot="1">
      <c r="A6" s="456" t="s">
        <v>73</v>
      </c>
      <c r="B6" s="206">
        <v>17</v>
      </c>
      <c r="C6" s="457">
        <v>5</v>
      </c>
      <c r="D6" s="206">
        <v>9</v>
      </c>
      <c r="E6" s="206">
        <v>2</v>
      </c>
      <c r="F6" s="206">
        <v>6</v>
      </c>
      <c r="G6" s="206">
        <v>2</v>
      </c>
      <c r="H6" s="202">
        <f>B6+C6+D6+E6+F6+G6</f>
        <v>41</v>
      </c>
    </row>
    <row r="7" spans="1:8" ht="19.5" thickBot="1">
      <c r="A7" s="458" t="s">
        <v>96</v>
      </c>
      <c r="B7" s="459">
        <f aca="true" t="shared" si="0" ref="B7:G7">B3+B4+B5+B6</f>
        <v>123</v>
      </c>
      <c r="C7" s="459">
        <f t="shared" si="0"/>
        <v>18</v>
      </c>
      <c r="D7" s="459">
        <f t="shared" si="0"/>
        <v>14</v>
      </c>
      <c r="E7" s="459">
        <f t="shared" si="0"/>
        <v>7</v>
      </c>
      <c r="F7" s="459">
        <f t="shared" si="0"/>
        <v>6</v>
      </c>
      <c r="G7" s="459">
        <f t="shared" si="0"/>
        <v>34</v>
      </c>
      <c r="H7" s="484">
        <f>SUM(H6,H5,H4,H3)</f>
        <v>202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13"/>
  <sheetViews>
    <sheetView tabSelected="1" zoomScale="115" zoomScaleNormal="115" zoomScaleSheetLayoutView="130" zoomScalePageLayoutView="0" workbookViewId="0" topLeftCell="A1">
      <pane ySplit="13" topLeftCell="A50" activePane="bottomLeft" state="frozen"/>
      <selection pane="topLeft" activeCell="A1" sqref="A1"/>
      <selection pane="bottomLeft" activeCell="D60" sqref="D60"/>
    </sheetView>
  </sheetViews>
  <sheetFormatPr defaultColWidth="9.00390625" defaultRowHeight="12.75"/>
  <cols>
    <col min="1" max="1" width="1.75390625" style="2" customWidth="1"/>
    <col min="2" max="2" width="11.875" style="6" customWidth="1"/>
    <col min="3" max="3" width="45.875" style="6" customWidth="1"/>
    <col min="4" max="4" width="6.00390625" style="120" customWidth="1"/>
    <col min="5" max="5" width="4.75390625" style="120" customWidth="1"/>
    <col min="6" max="6" width="5.00390625" style="120" customWidth="1"/>
    <col min="7" max="7" width="4.875" style="6" hidden="1" customWidth="1"/>
    <col min="8" max="8" width="5.375" style="6" customWidth="1"/>
    <col min="9" max="9" width="0.2421875" style="6" hidden="1" customWidth="1"/>
    <col min="10" max="10" width="5.875" style="6" customWidth="1"/>
    <col min="11" max="11" width="5.625" style="6" customWidth="1"/>
    <col min="12" max="13" width="4.875" style="6" customWidth="1"/>
    <col min="14" max="14" width="5.625" style="6" customWidth="1"/>
    <col min="15" max="15" width="4.75390625" style="6" hidden="1" customWidth="1"/>
    <col min="16" max="16" width="5.375" style="6" customWidth="1"/>
    <col min="17" max="17" width="4.75390625" style="6" hidden="1" customWidth="1"/>
    <col min="18" max="18" width="4.75390625" style="6" customWidth="1"/>
    <col min="19" max="19" width="5.375" style="6" customWidth="1"/>
    <col min="20" max="20" width="4.75390625" style="6" customWidth="1"/>
    <col min="21" max="21" width="4.75390625" style="6" hidden="1" customWidth="1"/>
    <col min="22" max="22" width="0.12890625" style="6" customWidth="1"/>
    <col min="23" max="28" width="4.75390625" style="6" hidden="1" customWidth="1"/>
    <col min="29" max="29" width="5.00390625" style="6" customWidth="1"/>
    <col min="30" max="30" width="4.75390625" style="6" hidden="1" customWidth="1"/>
    <col min="31" max="31" width="3.125" style="6" hidden="1" customWidth="1"/>
    <col min="32" max="37" width="4.75390625" style="6" hidden="1" customWidth="1"/>
    <col min="38" max="38" width="4.875" style="6" customWidth="1"/>
    <col min="39" max="39" width="4.75390625" style="6" hidden="1" customWidth="1"/>
    <col min="40" max="40" width="0.2421875" style="6" hidden="1" customWidth="1"/>
    <col min="41" max="46" width="4.75390625" style="6" hidden="1" customWidth="1"/>
    <col min="47" max="47" width="4.375" style="6" customWidth="1"/>
    <col min="48" max="48" width="4.75390625" style="6" hidden="1" customWidth="1"/>
    <col min="49" max="49" width="0.12890625" style="6" customWidth="1"/>
    <col min="50" max="55" width="4.75390625" style="6" hidden="1" customWidth="1"/>
    <col min="56" max="56" width="5.125" style="6" customWidth="1"/>
    <col min="57" max="57" width="4.125" style="6" hidden="1" customWidth="1"/>
    <col min="58" max="58" width="5.375" style="6" hidden="1" customWidth="1"/>
    <col min="59" max="64" width="4.75390625" style="6" hidden="1" customWidth="1"/>
    <col min="65" max="65" width="4.75390625" style="6" customWidth="1"/>
    <col min="66" max="66" width="5.125" style="6" customWidth="1"/>
    <col min="67" max="67" width="5.00390625" style="6" customWidth="1"/>
    <col min="68" max="68" width="5.00390625" style="6" hidden="1" customWidth="1"/>
    <col min="69" max="69" width="0.2421875" style="6" hidden="1" customWidth="1"/>
    <col min="70" max="70" width="4.75390625" style="6" hidden="1" customWidth="1"/>
    <col min="71" max="77" width="4.625" style="6" hidden="1" customWidth="1"/>
    <col min="78" max="80" width="4.75390625" style="6" hidden="1" customWidth="1"/>
    <col min="81" max="82" width="4.375" style="6" hidden="1" customWidth="1"/>
    <col min="83" max="83" width="4.75390625" style="6" hidden="1" customWidth="1"/>
    <col min="84" max="84" width="0.12890625" style="6" hidden="1" customWidth="1"/>
    <col min="85" max="85" width="9.25390625" style="6" customWidth="1"/>
    <col min="86" max="86" width="6.25390625" style="6" customWidth="1"/>
    <col min="87" max="87" width="6.125" style="120" customWidth="1"/>
    <col min="88" max="16384" width="9.125" style="6" customWidth="1"/>
  </cols>
  <sheetData>
    <row r="1" spans="2:87" ht="18" customHeight="1" thickBot="1">
      <c r="B1" s="606" t="s">
        <v>6</v>
      </c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6"/>
      <c r="W1" s="606"/>
      <c r="X1" s="606"/>
      <c r="Y1" s="606"/>
      <c r="Z1" s="606"/>
      <c r="AA1" s="606"/>
      <c r="AB1" s="606"/>
      <c r="AC1" s="606"/>
      <c r="AD1" s="606"/>
      <c r="AE1" s="606"/>
      <c r="AF1" s="606"/>
      <c r="AG1" s="606"/>
      <c r="AH1" s="606"/>
      <c r="AI1" s="606"/>
      <c r="AJ1" s="606"/>
      <c r="AK1" s="606"/>
      <c r="AL1" s="606"/>
      <c r="AM1" s="606"/>
      <c r="AN1" s="606"/>
      <c r="AO1" s="606"/>
      <c r="AP1" s="606"/>
      <c r="AQ1" s="606"/>
      <c r="AR1" s="606"/>
      <c r="AS1" s="606"/>
      <c r="AT1" s="606"/>
      <c r="AU1" s="606"/>
      <c r="AV1" s="606"/>
      <c r="AW1" s="606"/>
      <c r="AX1" s="606"/>
      <c r="AY1" s="606"/>
      <c r="AZ1" s="606"/>
      <c r="BA1" s="606"/>
      <c r="BB1" s="606"/>
      <c r="BC1" s="606"/>
      <c r="BD1" s="606"/>
      <c r="BE1" s="606"/>
      <c r="BF1" s="606"/>
      <c r="BG1" s="606"/>
      <c r="BH1" s="606"/>
      <c r="BI1" s="606"/>
      <c r="BJ1" s="606"/>
      <c r="BK1" s="606"/>
      <c r="BL1" s="606"/>
      <c r="BM1" s="606"/>
      <c r="BN1" s="606"/>
      <c r="BO1" s="606"/>
      <c r="BP1" s="606"/>
      <c r="BQ1" s="606"/>
      <c r="BR1" s="606"/>
      <c r="BS1" s="606"/>
      <c r="BT1" s="606"/>
      <c r="BU1" s="606"/>
      <c r="BV1" s="606"/>
      <c r="BW1" s="606"/>
      <c r="BX1" s="606"/>
      <c r="BY1" s="606"/>
      <c r="BZ1" s="606"/>
      <c r="CA1" s="606"/>
      <c r="CB1" s="606"/>
      <c r="CC1" s="606"/>
      <c r="CD1" s="606"/>
      <c r="CE1" s="606"/>
      <c r="CF1" s="606"/>
      <c r="CG1" s="3"/>
      <c r="CH1" s="4"/>
      <c r="CI1" s="5"/>
    </row>
    <row r="2" spans="2:89" ht="22.5" customHeight="1" thickBot="1">
      <c r="B2" s="607" t="s">
        <v>22</v>
      </c>
      <c r="C2" s="610" t="s">
        <v>239</v>
      </c>
      <c r="D2" s="596" t="s">
        <v>23</v>
      </c>
      <c r="E2" s="597"/>
      <c r="F2" s="597"/>
      <c r="G2" s="7"/>
      <c r="H2" s="593" t="s">
        <v>24</v>
      </c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5"/>
      <c r="T2" s="586" t="s">
        <v>37</v>
      </c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  <c r="AH2" s="587"/>
      <c r="AI2" s="587"/>
      <c r="AJ2" s="587"/>
      <c r="AK2" s="587"/>
      <c r="AL2" s="587"/>
      <c r="AM2" s="587"/>
      <c r="AN2" s="587"/>
      <c r="AO2" s="587"/>
      <c r="AP2" s="587"/>
      <c r="AQ2" s="587"/>
      <c r="AR2" s="587"/>
      <c r="AS2" s="587"/>
      <c r="AT2" s="587"/>
      <c r="AU2" s="587"/>
      <c r="AV2" s="587"/>
      <c r="AW2" s="587"/>
      <c r="AX2" s="587"/>
      <c r="AY2" s="587"/>
      <c r="AZ2" s="587"/>
      <c r="BA2" s="587"/>
      <c r="BB2" s="587"/>
      <c r="BC2" s="587"/>
      <c r="BD2" s="587"/>
      <c r="BE2" s="587"/>
      <c r="BF2" s="587"/>
      <c r="BG2" s="587"/>
      <c r="BH2" s="587"/>
      <c r="BI2" s="587"/>
      <c r="BJ2" s="587"/>
      <c r="BK2" s="587"/>
      <c r="BL2" s="587"/>
      <c r="BM2" s="587"/>
      <c r="BN2" s="587"/>
      <c r="BO2" s="58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8"/>
      <c r="CF2" s="571"/>
      <c r="CG2" s="8"/>
      <c r="CH2" s="8"/>
      <c r="CI2" s="9"/>
      <c r="CJ2" s="10"/>
      <c r="CK2" s="10"/>
    </row>
    <row r="3" spans="2:89" ht="34.5" customHeight="1" thickBot="1">
      <c r="B3" s="608"/>
      <c r="C3" s="611"/>
      <c r="D3" s="604" t="s">
        <v>0</v>
      </c>
      <c r="E3" s="605"/>
      <c r="F3" s="605"/>
      <c r="G3" s="11"/>
      <c r="H3" s="633" t="s">
        <v>25</v>
      </c>
      <c r="I3" s="548" t="s">
        <v>30</v>
      </c>
      <c r="J3" s="548" t="s">
        <v>19</v>
      </c>
      <c r="K3" s="590" t="s">
        <v>26</v>
      </c>
      <c r="L3" s="591"/>
      <c r="M3" s="591"/>
      <c r="N3" s="591"/>
      <c r="O3" s="591"/>
      <c r="P3" s="591"/>
      <c r="Q3" s="591"/>
      <c r="R3" s="591"/>
      <c r="S3" s="592"/>
      <c r="T3" s="588"/>
      <c r="U3" s="589"/>
      <c r="V3" s="589"/>
      <c r="W3" s="589"/>
      <c r="X3" s="589"/>
      <c r="Y3" s="589"/>
      <c r="Z3" s="589"/>
      <c r="AA3" s="589"/>
      <c r="AB3" s="589"/>
      <c r="AC3" s="589"/>
      <c r="AD3" s="589"/>
      <c r="AE3" s="589"/>
      <c r="AF3" s="589"/>
      <c r="AG3" s="589"/>
      <c r="AH3" s="589"/>
      <c r="AI3" s="589"/>
      <c r="AJ3" s="589"/>
      <c r="AK3" s="589"/>
      <c r="AL3" s="589"/>
      <c r="AM3" s="589"/>
      <c r="AN3" s="589"/>
      <c r="AO3" s="589"/>
      <c r="AP3" s="589"/>
      <c r="AQ3" s="589"/>
      <c r="AR3" s="589"/>
      <c r="AS3" s="589"/>
      <c r="AT3" s="589"/>
      <c r="AU3" s="589"/>
      <c r="AV3" s="589"/>
      <c r="AW3" s="589"/>
      <c r="AX3" s="589"/>
      <c r="AY3" s="589"/>
      <c r="AZ3" s="589"/>
      <c r="BA3" s="589"/>
      <c r="BB3" s="589"/>
      <c r="BC3" s="589"/>
      <c r="BD3" s="589"/>
      <c r="BE3" s="589"/>
      <c r="BF3" s="589"/>
      <c r="BG3" s="589"/>
      <c r="BH3" s="589"/>
      <c r="BI3" s="589"/>
      <c r="BJ3" s="589"/>
      <c r="BK3" s="589"/>
      <c r="BL3" s="589"/>
      <c r="BM3" s="589"/>
      <c r="BN3" s="589"/>
      <c r="BO3" s="589"/>
      <c r="BP3" s="321"/>
      <c r="BQ3" s="321"/>
      <c r="BR3" s="321"/>
      <c r="BS3" s="321"/>
      <c r="BT3" s="321"/>
      <c r="BU3" s="321"/>
      <c r="BV3" s="321"/>
      <c r="BW3" s="321"/>
      <c r="BX3" s="139"/>
      <c r="BY3" s="139"/>
      <c r="BZ3" s="139"/>
      <c r="CA3" s="139"/>
      <c r="CB3" s="139"/>
      <c r="CC3" s="139"/>
      <c r="CD3" s="139"/>
      <c r="CE3" s="140"/>
      <c r="CF3" s="572"/>
      <c r="CG3" s="8"/>
      <c r="CH3" s="8"/>
      <c r="CI3" s="9"/>
      <c r="CJ3" s="10"/>
      <c r="CK3" s="10"/>
    </row>
    <row r="4" spans="2:89" ht="24" customHeight="1" thickBot="1">
      <c r="B4" s="609"/>
      <c r="C4" s="612"/>
      <c r="D4" s="622" t="s">
        <v>3</v>
      </c>
      <c r="E4" s="561" t="s">
        <v>18</v>
      </c>
      <c r="F4" s="613" t="s">
        <v>4</v>
      </c>
      <c r="G4" s="631"/>
      <c r="H4" s="623"/>
      <c r="I4" s="600"/>
      <c r="J4" s="621"/>
      <c r="K4" s="602" t="s">
        <v>132</v>
      </c>
      <c r="L4" s="603"/>
      <c r="M4" s="603"/>
      <c r="N4" s="603"/>
      <c r="O4" s="603"/>
      <c r="P4" s="549" t="s">
        <v>31</v>
      </c>
      <c r="Q4" s="598" t="s">
        <v>30</v>
      </c>
      <c r="R4" s="626" t="s">
        <v>38</v>
      </c>
      <c r="S4" s="626" t="s">
        <v>30</v>
      </c>
      <c r="T4" s="565" t="s">
        <v>15</v>
      </c>
      <c r="U4" s="565"/>
      <c r="V4" s="542"/>
      <c r="W4" s="542"/>
      <c r="X4" s="542"/>
      <c r="Y4" s="542"/>
      <c r="Z4" s="542"/>
      <c r="AA4" s="542"/>
      <c r="AB4" s="542"/>
      <c r="AC4" s="542"/>
      <c r="AD4" s="542"/>
      <c r="AE4" s="542"/>
      <c r="AF4" s="542"/>
      <c r="AG4" s="542"/>
      <c r="AH4" s="542"/>
      <c r="AI4" s="542"/>
      <c r="AJ4" s="542"/>
      <c r="AK4" s="542"/>
      <c r="AL4" s="565" t="s">
        <v>16</v>
      </c>
      <c r="AM4" s="565"/>
      <c r="AN4" s="542"/>
      <c r="AO4" s="542"/>
      <c r="AP4" s="542"/>
      <c r="AQ4" s="542"/>
      <c r="AR4" s="542"/>
      <c r="AS4" s="542"/>
      <c r="AT4" s="542"/>
      <c r="AU4" s="542"/>
      <c r="AV4" s="542"/>
      <c r="AW4" s="542"/>
      <c r="AX4" s="542"/>
      <c r="AY4" s="542"/>
      <c r="AZ4" s="542"/>
      <c r="BA4" s="542"/>
      <c r="BB4" s="542"/>
      <c r="BC4" s="542"/>
      <c r="BD4" s="576" t="s">
        <v>235</v>
      </c>
      <c r="BE4" s="576"/>
      <c r="BF4" s="576"/>
      <c r="BG4" s="576"/>
      <c r="BH4" s="576"/>
      <c r="BI4" s="576"/>
      <c r="BJ4" s="576"/>
      <c r="BK4" s="576"/>
      <c r="BL4" s="576"/>
      <c r="BM4" s="576"/>
      <c r="BN4" s="576"/>
      <c r="BO4" s="576"/>
      <c r="BP4" s="576"/>
      <c r="BQ4" s="576"/>
      <c r="BR4" s="576"/>
      <c r="BS4" s="576"/>
      <c r="BT4" s="576"/>
      <c r="BU4" s="576"/>
      <c r="BV4" s="576"/>
      <c r="BW4" s="576"/>
      <c r="BX4" s="579"/>
      <c r="BY4" s="580"/>
      <c r="BZ4" s="580"/>
      <c r="CA4" s="580"/>
      <c r="CB4" s="580"/>
      <c r="CC4" s="580"/>
      <c r="CD4" s="580"/>
      <c r="CE4" s="580"/>
      <c r="CF4" s="572"/>
      <c r="CG4" s="8"/>
      <c r="CH4" s="8"/>
      <c r="CI4" s="9"/>
      <c r="CJ4" s="10"/>
      <c r="CK4" s="10"/>
    </row>
    <row r="5" spans="2:89" ht="13.5" thickBot="1">
      <c r="B5" s="609"/>
      <c r="C5" s="612"/>
      <c r="D5" s="623"/>
      <c r="E5" s="621"/>
      <c r="F5" s="614"/>
      <c r="G5" s="632"/>
      <c r="H5" s="623"/>
      <c r="I5" s="600"/>
      <c r="J5" s="621"/>
      <c r="K5" s="625" t="s">
        <v>133</v>
      </c>
      <c r="L5" s="565" t="s">
        <v>17</v>
      </c>
      <c r="M5" s="565"/>
      <c r="N5" s="542"/>
      <c r="O5" s="542"/>
      <c r="P5" s="549"/>
      <c r="Q5" s="598"/>
      <c r="R5" s="627"/>
      <c r="S5" s="627"/>
      <c r="T5" s="576">
        <v>1</v>
      </c>
      <c r="U5" s="576"/>
      <c r="V5" s="578"/>
      <c r="W5" s="578"/>
      <c r="X5" s="578"/>
      <c r="Y5" s="578"/>
      <c r="Z5" s="578"/>
      <c r="AA5" s="578"/>
      <c r="AB5" s="578"/>
      <c r="AC5" s="576">
        <v>2</v>
      </c>
      <c r="AD5" s="576"/>
      <c r="AE5" s="578"/>
      <c r="AF5" s="578"/>
      <c r="AG5" s="578"/>
      <c r="AH5" s="578"/>
      <c r="AI5" s="578"/>
      <c r="AJ5" s="578"/>
      <c r="AK5" s="578"/>
      <c r="AL5" s="576">
        <v>3</v>
      </c>
      <c r="AM5" s="576"/>
      <c r="AN5" s="578"/>
      <c r="AO5" s="578"/>
      <c r="AP5" s="578"/>
      <c r="AQ5" s="578"/>
      <c r="AR5" s="578"/>
      <c r="AS5" s="578"/>
      <c r="AT5" s="578"/>
      <c r="AU5" s="576">
        <v>4</v>
      </c>
      <c r="AV5" s="576"/>
      <c r="AW5" s="578"/>
      <c r="AX5" s="578"/>
      <c r="AY5" s="578"/>
      <c r="AZ5" s="578"/>
      <c r="BA5" s="578"/>
      <c r="BB5" s="578"/>
      <c r="BC5" s="578"/>
      <c r="BD5" s="576">
        <v>5</v>
      </c>
      <c r="BE5" s="576"/>
      <c r="BF5" s="578"/>
      <c r="BG5" s="578"/>
      <c r="BH5" s="578"/>
      <c r="BI5" s="578"/>
      <c r="BJ5" s="578"/>
      <c r="BK5" s="578"/>
      <c r="BL5" s="578"/>
      <c r="BM5" s="446">
        <v>6</v>
      </c>
      <c r="BN5" s="447">
        <v>7</v>
      </c>
      <c r="BO5" s="576">
        <v>8</v>
      </c>
      <c r="BP5" s="576"/>
      <c r="BQ5" s="578"/>
      <c r="BR5" s="578"/>
      <c r="BS5" s="578"/>
      <c r="BT5" s="578"/>
      <c r="BU5" s="578"/>
      <c r="BV5" s="578"/>
      <c r="BW5" s="578"/>
      <c r="BX5" s="581"/>
      <c r="BY5" s="582"/>
      <c r="BZ5" s="582"/>
      <c r="CA5" s="582"/>
      <c r="CB5" s="582"/>
      <c r="CC5" s="582"/>
      <c r="CD5" s="582"/>
      <c r="CE5" s="582"/>
      <c r="CF5" s="572"/>
      <c r="CG5" s="12"/>
      <c r="CH5" s="12"/>
      <c r="CI5" s="9"/>
      <c r="CJ5" s="10"/>
      <c r="CK5" s="10"/>
    </row>
    <row r="6" spans="2:89" ht="26.25" customHeight="1">
      <c r="B6" s="609"/>
      <c r="C6" s="612"/>
      <c r="D6" s="623"/>
      <c r="E6" s="621"/>
      <c r="F6" s="614"/>
      <c r="G6" s="632"/>
      <c r="H6" s="623"/>
      <c r="I6" s="600"/>
      <c r="J6" s="621"/>
      <c r="K6" s="625"/>
      <c r="L6" s="559" t="s">
        <v>86</v>
      </c>
      <c r="M6" s="559" t="s">
        <v>27</v>
      </c>
      <c r="N6" s="583" t="s">
        <v>134</v>
      </c>
      <c r="O6" s="559" t="s">
        <v>34</v>
      </c>
      <c r="P6" s="549"/>
      <c r="Q6" s="598"/>
      <c r="R6" s="627"/>
      <c r="S6" s="627"/>
      <c r="T6" s="545" t="s">
        <v>35</v>
      </c>
      <c r="U6" s="545" t="s">
        <v>0</v>
      </c>
      <c r="V6" s="545" t="s">
        <v>29</v>
      </c>
      <c r="W6" s="567" t="s">
        <v>36</v>
      </c>
      <c r="X6" s="542"/>
      <c r="Y6" s="542"/>
      <c r="Z6" s="542"/>
      <c r="AA6" s="542"/>
      <c r="AB6" s="542"/>
      <c r="AC6" s="545" t="s">
        <v>35</v>
      </c>
      <c r="AD6" s="545" t="s">
        <v>0</v>
      </c>
      <c r="AE6" s="545" t="s">
        <v>29</v>
      </c>
      <c r="AF6" s="567" t="s">
        <v>36</v>
      </c>
      <c r="AG6" s="542"/>
      <c r="AH6" s="542"/>
      <c r="AI6" s="542"/>
      <c r="AJ6" s="542"/>
      <c r="AK6" s="542"/>
      <c r="AL6" s="545" t="s">
        <v>35</v>
      </c>
      <c r="AM6" s="545" t="s">
        <v>0</v>
      </c>
      <c r="AN6" s="545" t="s">
        <v>29</v>
      </c>
      <c r="AO6" s="567" t="s">
        <v>36</v>
      </c>
      <c r="AP6" s="542"/>
      <c r="AQ6" s="542"/>
      <c r="AR6" s="542"/>
      <c r="AS6" s="542"/>
      <c r="AT6" s="542"/>
      <c r="AU6" s="545" t="s">
        <v>35</v>
      </c>
      <c r="AV6" s="545" t="s">
        <v>0</v>
      </c>
      <c r="AW6" s="545" t="s">
        <v>29</v>
      </c>
      <c r="AX6" s="567" t="s">
        <v>36</v>
      </c>
      <c r="AY6" s="542"/>
      <c r="AZ6" s="542"/>
      <c r="BA6" s="542"/>
      <c r="BB6" s="542"/>
      <c r="BC6" s="542"/>
      <c r="BD6" s="545" t="s">
        <v>288</v>
      </c>
      <c r="BE6" s="545" t="s">
        <v>0</v>
      </c>
      <c r="BF6" s="545" t="s">
        <v>29</v>
      </c>
      <c r="BG6" s="567" t="s">
        <v>36</v>
      </c>
      <c r="BH6" s="542"/>
      <c r="BI6" s="542"/>
      <c r="BJ6" s="542"/>
      <c r="BK6" s="542"/>
      <c r="BL6" s="542"/>
      <c r="BM6" s="545" t="s">
        <v>35</v>
      </c>
      <c r="BN6" s="545" t="s">
        <v>35</v>
      </c>
      <c r="BO6" s="545" t="s">
        <v>35</v>
      </c>
      <c r="BP6" s="559" t="s">
        <v>0</v>
      </c>
      <c r="BQ6" s="559" t="s">
        <v>29</v>
      </c>
      <c r="BR6" s="565" t="s">
        <v>36</v>
      </c>
      <c r="BS6" s="542"/>
      <c r="BT6" s="542"/>
      <c r="BU6" s="542"/>
      <c r="BV6" s="542"/>
      <c r="BW6" s="542"/>
      <c r="BX6" s="568" t="s">
        <v>0</v>
      </c>
      <c r="BY6" s="564" t="s">
        <v>29</v>
      </c>
      <c r="BZ6" s="554" t="s">
        <v>36</v>
      </c>
      <c r="CA6" s="555"/>
      <c r="CB6" s="555"/>
      <c r="CC6" s="555"/>
      <c r="CD6" s="555"/>
      <c r="CE6" s="556"/>
      <c r="CF6" s="572"/>
      <c r="CG6" s="12"/>
      <c r="CH6" s="12"/>
      <c r="CI6" s="9"/>
      <c r="CJ6" s="10"/>
      <c r="CK6" s="10"/>
    </row>
    <row r="7" spans="2:89" ht="15" customHeight="1">
      <c r="B7" s="609"/>
      <c r="C7" s="612"/>
      <c r="D7" s="623"/>
      <c r="E7" s="621"/>
      <c r="F7" s="614"/>
      <c r="G7" s="632"/>
      <c r="H7" s="623"/>
      <c r="I7" s="600"/>
      <c r="J7" s="621"/>
      <c r="K7" s="625"/>
      <c r="L7" s="542"/>
      <c r="M7" s="542"/>
      <c r="N7" s="584"/>
      <c r="O7" s="542"/>
      <c r="P7" s="549"/>
      <c r="Q7" s="598"/>
      <c r="R7" s="627"/>
      <c r="S7" s="627"/>
      <c r="T7" s="546"/>
      <c r="U7" s="546"/>
      <c r="V7" s="545"/>
      <c r="W7" s="577" t="s">
        <v>30</v>
      </c>
      <c r="X7" s="567" t="s">
        <v>20</v>
      </c>
      <c r="Y7" s="541" t="s">
        <v>17</v>
      </c>
      <c r="Z7" s="541"/>
      <c r="AA7" s="542"/>
      <c r="AB7" s="577" t="s">
        <v>32</v>
      </c>
      <c r="AC7" s="546"/>
      <c r="AD7" s="546"/>
      <c r="AE7" s="545"/>
      <c r="AF7" s="577" t="s">
        <v>30</v>
      </c>
      <c r="AG7" s="567" t="s">
        <v>20</v>
      </c>
      <c r="AH7" s="541" t="s">
        <v>17</v>
      </c>
      <c r="AI7" s="541"/>
      <c r="AJ7" s="542"/>
      <c r="AK7" s="577" t="s">
        <v>32</v>
      </c>
      <c r="AL7" s="546"/>
      <c r="AM7" s="546"/>
      <c r="AN7" s="545"/>
      <c r="AO7" s="577" t="s">
        <v>30</v>
      </c>
      <c r="AP7" s="567" t="s">
        <v>20</v>
      </c>
      <c r="AQ7" s="541" t="s">
        <v>17</v>
      </c>
      <c r="AR7" s="541"/>
      <c r="AS7" s="542"/>
      <c r="AT7" s="577" t="s">
        <v>32</v>
      </c>
      <c r="AU7" s="546"/>
      <c r="AV7" s="546"/>
      <c r="AW7" s="545"/>
      <c r="AX7" s="577" t="s">
        <v>30</v>
      </c>
      <c r="AY7" s="567" t="s">
        <v>20</v>
      </c>
      <c r="AZ7" s="541" t="s">
        <v>17</v>
      </c>
      <c r="BA7" s="541"/>
      <c r="BB7" s="542"/>
      <c r="BC7" s="577" t="s">
        <v>32</v>
      </c>
      <c r="BD7" s="546"/>
      <c r="BE7" s="546"/>
      <c r="BF7" s="545"/>
      <c r="BG7" s="577" t="s">
        <v>30</v>
      </c>
      <c r="BH7" s="567" t="s">
        <v>20</v>
      </c>
      <c r="BI7" s="541" t="s">
        <v>17</v>
      </c>
      <c r="BJ7" s="541"/>
      <c r="BK7" s="542"/>
      <c r="BL7" s="577" t="s">
        <v>32</v>
      </c>
      <c r="BM7" s="546"/>
      <c r="BN7" s="546"/>
      <c r="BO7" s="546"/>
      <c r="BP7" s="546"/>
      <c r="BQ7" s="559"/>
      <c r="BR7" s="558" t="s">
        <v>30</v>
      </c>
      <c r="BS7" s="565" t="s">
        <v>20</v>
      </c>
      <c r="BT7" s="557" t="s">
        <v>17</v>
      </c>
      <c r="BU7" s="557"/>
      <c r="BV7" s="542"/>
      <c r="BW7" s="558" t="s">
        <v>32</v>
      </c>
      <c r="BX7" s="569"/>
      <c r="BY7" s="559"/>
      <c r="BZ7" s="548" t="s">
        <v>30</v>
      </c>
      <c r="CA7" s="551" t="s">
        <v>20</v>
      </c>
      <c r="CB7" s="557" t="s">
        <v>17</v>
      </c>
      <c r="CC7" s="557"/>
      <c r="CD7" s="542"/>
      <c r="CE7" s="574" t="s">
        <v>32</v>
      </c>
      <c r="CF7" s="572"/>
      <c r="CG7" s="12"/>
      <c r="CH7" s="12"/>
      <c r="CI7" s="9"/>
      <c r="CJ7" s="10"/>
      <c r="CK7" s="10"/>
    </row>
    <row r="8" spans="2:89" ht="15" customHeight="1">
      <c r="B8" s="609"/>
      <c r="C8" s="612"/>
      <c r="D8" s="623"/>
      <c r="E8" s="621"/>
      <c r="F8" s="614"/>
      <c r="G8" s="632"/>
      <c r="H8" s="623"/>
      <c r="I8" s="600"/>
      <c r="J8" s="621"/>
      <c r="K8" s="625"/>
      <c r="L8" s="542"/>
      <c r="M8" s="542"/>
      <c r="N8" s="584"/>
      <c r="O8" s="542"/>
      <c r="P8" s="549"/>
      <c r="Q8" s="598"/>
      <c r="R8" s="627"/>
      <c r="S8" s="627"/>
      <c r="T8" s="546"/>
      <c r="U8" s="546"/>
      <c r="V8" s="546"/>
      <c r="W8" s="577"/>
      <c r="X8" s="567"/>
      <c r="Y8" s="545" t="s">
        <v>28</v>
      </c>
      <c r="Z8" s="567" t="s">
        <v>21</v>
      </c>
      <c r="AA8" s="545" t="s">
        <v>33</v>
      </c>
      <c r="AB8" s="546"/>
      <c r="AC8" s="546"/>
      <c r="AD8" s="546"/>
      <c r="AE8" s="546"/>
      <c r="AF8" s="577"/>
      <c r="AG8" s="567"/>
      <c r="AH8" s="545" t="s">
        <v>28</v>
      </c>
      <c r="AI8" s="567" t="s">
        <v>21</v>
      </c>
      <c r="AJ8" s="545" t="s">
        <v>33</v>
      </c>
      <c r="AK8" s="546"/>
      <c r="AL8" s="546"/>
      <c r="AM8" s="546"/>
      <c r="AN8" s="546"/>
      <c r="AO8" s="577"/>
      <c r="AP8" s="567"/>
      <c r="AQ8" s="545" t="s">
        <v>28</v>
      </c>
      <c r="AR8" s="567" t="s">
        <v>21</v>
      </c>
      <c r="AS8" s="545" t="s">
        <v>33</v>
      </c>
      <c r="AT8" s="546"/>
      <c r="AU8" s="546"/>
      <c r="AV8" s="546"/>
      <c r="AW8" s="546"/>
      <c r="AX8" s="577"/>
      <c r="AY8" s="567"/>
      <c r="AZ8" s="545" t="s">
        <v>28</v>
      </c>
      <c r="BA8" s="567" t="s">
        <v>21</v>
      </c>
      <c r="BB8" s="545" t="s">
        <v>33</v>
      </c>
      <c r="BC8" s="546"/>
      <c r="BD8" s="546"/>
      <c r="BE8" s="546"/>
      <c r="BF8" s="546"/>
      <c r="BG8" s="577"/>
      <c r="BH8" s="567"/>
      <c r="BI8" s="545" t="s">
        <v>28</v>
      </c>
      <c r="BJ8" s="567" t="s">
        <v>21</v>
      </c>
      <c r="BK8" s="545" t="s">
        <v>33</v>
      </c>
      <c r="BL8" s="546"/>
      <c r="BM8" s="546"/>
      <c r="BN8" s="546"/>
      <c r="BO8" s="546"/>
      <c r="BP8" s="546"/>
      <c r="BQ8" s="546"/>
      <c r="BR8" s="558"/>
      <c r="BS8" s="567"/>
      <c r="BT8" s="559" t="s">
        <v>28</v>
      </c>
      <c r="BU8" s="565" t="s">
        <v>21</v>
      </c>
      <c r="BV8" s="559" t="s">
        <v>33</v>
      </c>
      <c r="BW8" s="546"/>
      <c r="BX8" s="569"/>
      <c r="BY8" s="546"/>
      <c r="BZ8" s="549"/>
      <c r="CA8" s="566"/>
      <c r="CB8" s="561" t="s">
        <v>28</v>
      </c>
      <c r="CC8" s="551" t="s">
        <v>21</v>
      </c>
      <c r="CD8" s="561" t="s">
        <v>33</v>
      </c>
      <c r="CE8" s="575"/>
      <c r="CF8" s="573"/>
      <c r="CG8" s="13"/>
      <c r="CH8" s="13"/>
      <c r="CI8" s="9"/>
      <c r="CJ8" s="10"/>
      <c r="CK8" s="10"/>
    </row>
    <row r="9" spans="2:89" ht="12.75">
      <c r="B9" s="609"/>
      <c r="C9" s="612"/>
      <c r="D9" s="623"/>
      <c r="E9" s="621"/>
      <c r="F9" s="614"/>
      <c r="G9" s="632"/>
      <c r="H9" s="623"/>
      <c r="I9" s="600"/>
      <c r="J9" s="621"/>
      <c r="K9" s="625"/>
      <c r="L9" s="542"/>
      <c r="M9" s="542"/>
      <c r="N9" s="584"/>
      <c r="O9" s="542"/>
      <c r="P9" s="549"/>
      <c r="Q9" s="598"/>
      <c r="R9" s="627"/>
      <c r="S9" s="627"/>
      <c r="T9" s="310">
        <v>17</v>
      </c>
      <c r="U9" s="546"/>
      <c r="V9" s="546"/>
      <c r="W9" s="577"/>
      <c r="X9" s="542"/>
      <c r="Y9" s="546"/>
      <c r="Z9" s="542"/>
      <c r="AA9" s="546"/>
      <c r="AB9" s="448" t="e">
        <f>#REF!+#REF!</f>
        <v>#REF!</v>
      </c>
      <c r="AC9" s="310">
        <v>24</v>
      </c>
      <c r="AD9" s="546"/>
      <c r="AE9" s="546"/>
      <c r="AF9" s="577"/>
      <c r="AG9" s="542"/>
      <c r="AH9" s="546"/>
      <c r="AI9" s="542"/>
      <c r="AJ9" s="546"/>
      <c r="AK9" s="448" t="e">
        <f>#REF!+#REF!</f>
        <v>#REF!</v>
      </c>
      <c r="AL9" s="310">
        <v>17</v>
      </c>
      <c r="AM9" s="546"/>
      <c r="AN9" s="546"/>
      <c r="AO9" s="577"/>
      <c r="AP9" s="542"/>
      <c r="AQ9" s="546"/>
      <c r="AR9" s="542"/>
      <c r="AS9" s="546"/>
      <c r="AT9" s="448" t="e">
        <f>#REF!+#REF!</f>
        <v>#REF!</v>
      </c>
      <c r="AU9" s="310">
        <v>24</v>
      </c>
      <c r="AV9" s="546"/>
      <c r="AW9" s="546"/>
      <c r="AX9" s="577"/>
      <c r="AY9" s="542"/>
      <c r="AZ9" s="546"/>
      <c r="BA9" s="542"/>
      <c r="BB9" s="546"/>
      <c r="BC9" s="448" t="e">
        <f>#REF!+#REF!</f>
        <v>#REF!</v>
      </c>
      <c r="BD9" s="310">
        <v>17</v>
      </c>
      <c r="BE9" s="546"/>
      <c r="BF9" s="546"/>
      <c r="BG9" s="577"/>
      <c r="BH9" s="542"/>
      <c r="BI9" s="546"/>
      <c r="BJ9" s="542"/>
      <c r="BK9" s="546"/>
      <c r="BL9" s="448" t="e">
        <f>#REF!+#REF!</f>
        <v>#REF!</v>
      </c>
      <c r="BM9" s="331">
        <v>24</v>
      </c>
      <c r="BN9" s="449">
        <v>17</v>
      </c>
      <c r="BO9" s="331">
        <v>24</v>
      </c>
      <c r="BP9" s="546"/>
      <c r="BQ9" s="546"/>
      <c r="BR9" s="558"/>
      <c r="BS9" s="616"/>
      <c r="BT9" s="560"/>
      <c r="BU9" s="616"/>
      <c r="BV9" s="560"/>
      <c r="BW9" s="450" t="e">
        <f>#REF!+#REF!</f>
        <v>#REF!</v>
      </c>
      <c r="BX9" s="569"/>
      <c r="BY9" s="546"/>
      <c r="BZ9" s="549"/>
      <c r="CA9" s="552"/>
      <c r="CB9" s="562"/>
      <c r="CC9" s="552"/>
      <c r="CD9" s="562"/>
      <c r="CE9" s="14" t="e">
        <f>#REF!+#REF!</f>
        <v>#REF!</v>
      </c>
      <c r="CF9" s="15"/>
      <c r="CG9" s="13"/>
      <c r="CH9" s="13"/>
      <c r="CI9" s="9"/>
      <c r="CJ9" s="10"/>
      <c r="CK9" s="10"/>
    </row>
    <row r="10" spans="2:89" ht="12" customHeight="1" thickBot="1">
      <c r="B10" s="609"/>
      <c r="C10" s="612"/>
      <c r="D10" s="624"/>
      <c r="E10" s="603"/>
      <c r="F10" s="615"/>
      <c r="G10" s="632"/>
      <c r="H10" s="624"/>
      <c r="I10" s="601"/>
      <c r="J10" s="603"/>
      <c r="K10" s="625"/>
      <c r="L10" s="542"/>
      <c r="M10" s="542"/>
      <c r="N10" s="585"/>
      <c r="O10" s="542"/>
      <c r="P10" s="550"/>
      <c r="Q10" s="599"/>
      <c r="R10" s="627"/>
      <c r="S10" s="628"/>
      <c r="T10" s="310" t="s">
        <v>5</v>
      </c>
      <c r="U10" s="546"/>
      <c r="V10" s="546"/>
      <c r="W10" s="577"/>
      <c r="X10" s="542"/>
      <c r="Y10" s="546"/>
      <c r="Z10" s="542"/>
      <c r="AA10" s="546"/>
      <c r="AB10" s="331" t="s">
        <v>5</v>
      </c>
      <c r="AC10" s="310" t="s">
        <v>5</v>
      </c>
      <c r="AD10" s="546"/>
      <c r="AE10" s="546"/>
      <c r="AF10" s="577"/>
      <c r="AG10" s="542"/>
      <c r="AH10" s="546"/>
      <c r="AI10" s="542"/>
      <c r="AJ10" s="546"/>
      <c r="AK10" s="331" t="s">
        <v>5</v>
      </c>
      <c r="AL10" s="310" t="s">
        <v>5</v>
      </c>
      <c r="AM10" s="546"/>
      <c r="AN10" s="546"/>
      <c r="AO10" s="577"/>
      <c r="AP10" s="542"/>
      <c r="AQ10" s="546"/>
      <c r="AR10" s="542"/>
      <c r="AS10" s="546"/>
      <c r="AT10" s="331" t="s">
        <v>5</v>
      </c>
      <c r="AU10" s="310" t="s">
        <v>5</v>
      </c>
      <c r="AV10" s="546"/>
      <c r="AW10" s="546"/>
      <c r="AX10" s="577"/>
      <c r="AY10" s="542"/>
      <c r="AZ10" s="546"/>
      <c r="BA10" s="542"/>
      <c r="BB10" s="546"/>
      <c r="BC10" s="331" t="s">
        <v>5</v>
      </c>
      <c r="BD10" s="310" t="s">
        <v>5</v>
      </c>
      <c r="BE10" s="546"/>
      <c r="BF10" s="546"/>
      <c r="BG10" s="577"/>
      <c r="BH10" s="542"/>
      <c r="BI10" s="546"/>
      <c r="BJ10" s="542"/>
      <c r="BK10" s="546"/>
      <c r="BL10" s="331" t="s">
        <v>5</v>
      </c>
      <c r="BM10" s="331" t="s">
        <v>179</v>
      </c>
      <c r="BN10" s="449" t="s">
        <v>179</v>
      </c>
      <c r="BO10" s="331" t="s">
        <v>5</v>
      </c>
      <c r="BP10" s="546"/>
      <c r="BQ10" s="546"/>
      <c r="BR10" s="558"/>
      <c r="BS10" s="616"/>
      <c r="BT10" s="560"/>
      <c r="BU10" s="616"/>
      <c r="BV10" s="560"/>
      <c r="BW10" s="36" t="s">
        <v>5</v>
      </c>
      <c r="BX10" s="570"/>
      <c r="BY10" s="546"/>
      <c r="BZ10" s="550"/>
      <c r="CA10" s="553"/>
      <c r="CB10" s="563"/>
      <c r="CC10" s="553"/>
      <c r="CD10" s="563"/>
      <c r="CE10" s="16" t="s">
        <v>5</v>
      </c>
      <c r="CF10" s="17"/>
      <c r="CG10" s="13"/>
      <c r="CH10" s="13"/>
      <c r="CI10" s="9"/>
      <c r="CJ10" s="10"/>
      <c r="CK10" s="10"/>
    </row>
    <row r="11" spans="2:89" ht="3" customHeight="1" hidden="1" thickBot="1">
      <c r="B11" s="18"/>
      <c r="C11" s="19"/>
      <c r="D11" s="20"/>
      <c r="E11" s="21"/>
      <c r="F11" s="22"/>
      <c r="G11" s="23"/>
      <c r="H11" s="20"/>
      <c r="I11" s="24"/>
      <c r="J11" s="21"/>
      <c r="K11" s="25"/>
      <c r="L11" s="21"/>
      <c r="M11" s="21"/>
      <c r="N11" s="21"/>
      <c r="O11" s="21"/>
      <c r="P11" s="26"/>
      <c r="Q11" s="27"/>
      <c r="R11" s="627"/>
      <c r="S11" s="28"/>
      <c r="T11" s="29"/>
      <c r="U11" s="24"/>
      <c r="V11" s="30"/>
      <c r="W11" s="26"/>
      <c r="X11" s="31"/>
      <c r="Y11" s="32"/>
      <c r="Z11" s="33"/>
      <c r="AA11" s="34"/>
      <c r="AB11" s="35"/>
      <c r="AC11" s="29"/>
      <c r="AD11" s="24"/>
      <c r="AE11" s="30"/>
      <c r="AF11" s="26"/>
      <c r="AG11" s="36"/>
      <c r="AH11" s="36"/>
      <c r="AI11" s="36"/>
      <c r="AJ11" s="35"/>
      <c r="AK11" s="35"/>
      <c r="AL11" s="29"/>
      <c r="AM11" s="24"/>
      <c r="AN11" s="30"/>
      <c r="AO11" s="26"/>
      <c r="AP11" s="31"/>
      <c r="AQ11" s="31"/>
      <c r="AR11" s="33"/>
      <c r="AS11" s="33"/>
      <c r="AT11" s="35"/>
      <c r="AU11" s="29"/>
      <c r="AV11" s="24"/>
      <c r="AW11" s="30"/>
      <c r="AX11" s="26"/>
      <c r="AY11" s="36"/>
      <c r="AZ11" s="36"/>
      <c r="BA11" s="36"/>
      <c r="BB11" s="35"/>
      <c r="BC11" s="35"/>
      <c r="BD11" s="29"/>
      <c r="BE11" s="24"/>
      <c r="BF11" s="30"/>
      <c r="BG11" s="26"/>
      <c r="BH11" s="31"/>
      <c r="BI11" s="31"/>
      <c r="BJ11" s="33"/>
      <c r="BK11" s="33"/>
      <c r="BL11" s="35"/>
      <c r="BM11" s="297"/>
      <c r="BN11" s="301"/>
      <c r="BO11" s="29"/>
      <c r="BP11" s="24"/>
      <c r="BQ11" s="30"/>
      <c r="BR11" s="26"/>
      <c r="BS11" s="36"/>
      <c r="BT11" s="36"/>
      <c r="BU11" s="36"/>
      <c r="BV11" s="35"/>
      <c r="BW11" s="35"/>
      <c r="BX11" s="24"/>
      <c r="BY11" s="30"/>
      <c r="BZ11" s="26"/>
      <c r="CA11" s="36"/>
      <c r="CB11" s="36"/>
      <c r="CC11" s="36"/>
      <c r="CD11" s="35"/>
      <c r="CE11" s="37"/>
      <c r="CF11" s="38"/>
      <c r="CG11" s="13"/>
      <c r="CH11" s="13"/>
      <c r="CI11" s="9"/>
      <c r="CJ11" s="10"/>
      <c r="CK11" s="10"/>
    </row>
    <row r="12" spans="2:89" ht="3" customHeight="1" hidden="1" thickBot="1">
      <c r="B12" s="18"/>
      <c r="C12" s="19"/>
      <c r="D12" s="20"/>
      <c r="E12" s="21"/>
      <c r="F12" s="22"/>
      <c r="G12" s="23"/>
      <c r="H12" s="20"/>
      <c r="I12" s="24"/>
      <c r="J12" s="21"/>
      <c r="K12" s="25"/>
      <c r="L12" s="21"/>
      <c r="M12" s="21"/>
      <c r="N12" s="21"/>
      <c r="O12" s="21"/>
      <c r="P12" s="26"/>
      <c r="Q12" s="27"/>
      <c r="R12" s="628"/>
      <c r="S12" s="28"/>
      <c r="T12" s="29"/>
      <c r="U12" s="24"/>
      <c r="V12" s="30"/>
      <c r="W12" s="26"/>
      <c r="X12" s="31"/>
      <c r="Y12" s="32"/>
      <c r="Z12" s="33"/>
      <c r="AA12" s="34"/>
      <c r="AB12" s="35"/>
      <c r="AC12" s="29"/>
      <c r="AD12" s="24"/>
      <c r="AE12" s="30"/>
      <c r="AF12" s="26"/>
      <c r="AG12" s="36"/>
      <c r="AH12" s="36"/>
      <c r="AI12" s="36"/>
      <c r="AJ12" s="35"/>
      <c r="AK12" s="35"/>
      <c r="AL12" s="29"/>
      <c r="AM12" s="24"/>
      <c r="AN12" s="30"/>
      <c r="AO12" s="26"/>
      <c r="AP12" s="31"/>
      <c r="AQ12" s="31"/>
      <c r="AR12" s="33"/>
      <c r="AS12" s="33"/>
      <c r="AT12" s="35"/>
      <c r="AU12" s="29"/>
      <c r="AV12" s="24"/>
      <c r="AW12" s="30"/>
      <c r="AX12" s="26"/>
      <c r="AY12" s="36"/>
      <c r="AZ12" s="36"/>
      <c r="BA12" s="36"/>
      <c r="BB12" s="35"/>
      <c r="BC12" s="35"/>
      <c r="BD12" s="29"/>
      <c r="BE12" s="24"/>
      <c r="BF12" s="30"/>
      <c r="BG12" s="26"/>
      <c r="BH12" s="31"/>
      <c r="BI12" s="31"/>
      <c r="BJ12" s="33"/>
      <c r="BK12" s="33"/>
      <c r="BL12" s="35"/>
      <c r="BM12" s="277"/>
      <c r="BN12" s="282"/>
      <c r="BO12" s="29"/>
      <c r="BP12" s="24"/>
      <c r="BQ12" s="30"/>
      <c r="BR12" s="26"/>
      <c r="BS12" s="36"/>
      <c r="BT12" s="36"/>
      <c r="BU12" s="36"/>
      <c r="BV12" s="35"/>
      <c r="BW12" s="35"/>
      <c r="BX12" s="24"/>
      <c r="BY12" s="30"/>
      <c r="BZ12" s="26"/>
      <c r="CA12" s="36"/>
      <c r="CB12" s="36"/>
      <c r="CC12" s="36"/>
      <c r="CD12" s="35"/>
      <c r="CE12" s="37"/>
      <c r="CF12" s="38"/>
      <c r="CG12" s="13"/>
      <c r="CH12" s="13"/>
      <c r="CI12" s="9"/>
      <c r="CJ12" s="10"/>
      <c r="CK12" s="10"/>
    </row>
    <row r="13" spans="2:89" ht="13.5" hidden="1" thickBot="1">
      <c r="B13" s="39"/>
      <c r="C13" s="40"/>
      <c r="D13" s="41"/>
      <c r="E13" s="42"/>
      <c r="F13" s="42"/>
      <c r="G13" s="43"/>
      <c r="H13" s="44"/>
      <c r="I13" s="45"/>
      <c r="J13" s="46"/>
      <c r="K13" s="44"/>
      <c r="L13" s="46"/>
      <c r="M13" s="46"/>
      <c r="N13" s="46"/>
      <c r="O13" s="46"/>
      <c r="P13" s="46"/>
      <c r="Q13" s="47"/>
      <c r="R13" s="48"/>
      <c r="S13" s="48"/>
      <c r="T13" s="44"/>
      <c r="U13" s="45"/>
      <c r="V13" s="46"/>
      <c r="W13" s="46"/>
      <c r="X13" s="46"/>
      <c r="Y13" s="46"/>
      <c r="Z13" s="49"/>
      <c r="AA13" s="49"/>
      <c r="AB13" s="49"/>
      <c r="AC13" s="44"/>
      <c r="AD13" s="45"/>
      <c r="AE13" s="46"/>
      <c r="AF13" s="46"/>
      <c r="AG13" s="46"/>
      <c r="AH13" s="46"/>
      <c r="AI13" s="46"/>
      <c r="AJ13" s="49"/>
      <c r="AK13" s="47"/>
      <c r="AL13" s="44"/>
      <c r="AM13" s="45"/>
      <c r="AN13" s="46"/>
      <c r="AO13" s="46"/>
      <c r="AP13" s="46"/>
      <c r="AQ13" s="46"/>
      <c r="AR13" s="49"/>
      <c r="AS13" s="49"/>
      <c r="AT13" s="47"/>
      <c r="AU13" s="44"/>
      <c r="AV13" s="45"/>
      <c r="AW13" s="46"/>
      <c r="AX13" s="46"/>
      <c r="AY13" s="46"/>
      <c r="AZ13" s="46"/>
      <c r="BA13" s="46"/>
      <c r="BB13" s="49"/>
      <c r="BC13" s="49"/>
      <c r="BD13" s="44"/>
      <c r="BE13" s="45"/>
      <c r="BF13" s="46"/>
      <c r="BG13" s="46"/>
      <c r="BH13" s="46"/>
      <c r="BI13" s="46"/>
      <c r="BJ13" s="49"/>
      <c r="BK13" s="49"/>
      <c r="BL13" s="47"/>
      <c r="BM13" s="277"/>
      <c r="BN13" s="282"/>
      <c r="BO13" s="44"/>
      <c r="BP13" s="45"/>
      <c r="BQ13" s="46"/>
      <c r="BR13" s="46"/>
      <c r="BS13" s="46"/>
      <c r="BT13" s="46"/>
      <c r="BU13" s="46"/>
      <c r="BV13" s="49"/>
      <c r="BW13" s="47"/>
      <c r="BX13" s="45"/>
      <c r="BY13" s="46"/>
      <c r="BZ13" s="46"/>
      <c r="CA13" s="46"/>
      <c r="CB13" s="46"/>
      <c r="CC13" s="46"/>
      <c r="CD13" s="49"/>
      <c r="CE13" s="47"/>
      <c r="CF13" s="43"/>
      <c r="CG13" s="13"/>
      <c r="CH13" s="50"/>
      <c r="CI13" s="9"/>
      <c r="CJ13" s="10"/>
      <c r="CK13" s="10"/>
    </row>
    <row r="14" spans="2:89" ht="13.5" thickBot="1">
      <c r="B14" s="147">
        <v>1</v>
      </c>
      <c r="C14" s="148">
        <v>2</v>
      </c>
      <c r="D14" s="149">
        <v>3</v>
      </c>
      <c r="E14" s="150">
        <v>4</v>
      </c>
      <c r="F14" s="151">
        <v>5</v>
      </c>
      <c r="G14" s="152"/>
      <c r="H14" s="153">
        <v>6</v>
      </c>
      <c r="I14" s="154"/>
      <c r="J14" s="154">
        <v>7</v>
      </c>
      <c r="K14" s="153">
        <v>8</v>
      </c>
      <c r="L14" s="154">
        <v>9</v>
      </c>
      <c r="M14" s="154">
        <v>10</v>
      </c>
      <c r="N14" s="313">
        <v>11</v>
      </c>
      <c r="O14" s="313"/>
      <c r="P14" s="313">
        <v>12</v>
      </c>
      <c r="Q14" s="314"/>
      <c r="R14" s="314">
        <v>13</v>
      </c>
      <c r="S14" s="314">
        <v>14</v>
      </c>
      <c r="T14" s="315">
        <v>15</v>
      </c>
      <c r="U14" s="313"/>
      <c r="V14" s="313"/>
      <c r="W14" s="313"/>
      <c r="X14" s="313"/>
      <c r="Y14" s="313"/>
      <c r="Z14" s="314"/>
      <c r="AA14" s="314"/>
      <c r="AB14" s="314"/>
      <c r="AC14" s="315">
        <v>16</v>
      </c>
      <c r="AD14" s="313"/>
      <c r="AE14" s="313"/>
      <c r="AF14" s="313"/>
      <c r="AG14" s="313"/>
      <c r="AH14" s="313"/>
      <c r="AI14" s="313"/>
      <c r="AJ14" s="314"/>
      <c r="AK14" s="314"/>
      <c r="AL14" s="315">
        <v>17</v>
      </c>
      <c r="AM14" s="313"/>
      <c r="AN14" s="313"/>
      <c r="AO14" s="313"/>
      <c r="AP14" s="313"/>
      <c r="AQ14" s="313"/>
      <c r="AR14" s="314"/>
      <c r="AS14" s="314"/>
      <c r="AT14" s="314"/>
      <c r="AU14" s="315">
        <v>18</v>
      </c>
      <c r="AV14" s="313"/>
      <c r="AW14" s="313"/>
      <c r="AX14" s="313"/>
      <c r="AY14" s="313"/>
      <c r="AZ14" s="313"/>
      <c r="BA14" s="313"/>
      <c r="BB14" s="314"/>
      <c r="BC14" s="314"/>
      <c r="BD14" s="315">
        <v>19</v>
      </c>
      <c r="BE14" s="313"/>
      <c r="BF14" s="313"/>
      <c r="BG14" s="313"/>
      <c r="BH14" s="313"/>
      <c r="BI14" s="313"/>
      <c r="BJ14" s="314"/>
      <c r="BK14" s="314"/>
      <c r="BL14" s="314"/>
      <c r="BM14" s="316">
        <v>20</v>
      </c>
      <c r="BN14" s="317">
        <v>21</v>
      </c>
      <c r="BO14" s="315">
        <v>22</v>
      </c>
      <c r="BP14" s="154"/>
      <c r="BQ14" s="154"/>
      <c r="BR14" s="154"/>
      <c r="BS14" s="154"/>
      <c r="BT14" s="154"/>
      <c r="BU14" s="154"/>
      <c r="BV14" s="155"/>
      <c r="BW14" s="155"/>
      <c r="BX14" s="154"/>
      <c r="BY14" s="156"/>
      <c r="BZ14" s="156"/>
      <c r="CA14" s="156"/>
      <c r="CB14" s="156"/>
      <c r="CC14" s="156"/>
      <c r="CD14" s="157"/>
      <c r="CE14" s="158"/>
      <c r="CF14" s="152"/>
      <c r="CG14" s="13"/>
      <c r="CH14" s="50"/>
      <c r="CI14" s="9"/>
      <c r="CJ14" s="10"/>
      <c r="CK14" s="10"/>
    </row>
    <row r="15" spans="2:89" ht="13.5" thickBot="1">
      <c r="B15" s="411" t="s">
        <v>164</v>
      </c>
      <c r="C15" s="412" t="s">
        <v>290</v>
      </c>
      <c r="D15" s="413">
        <v>5</v>
      </c>
      <c r="E15" s="414">
        <v>20</v>
      </c>
      <c r="F15" s="415">
        <v>17</v>
      </c>
      <c r="G15" s="416"/>
      <c r="H15" s="417">
        <f>SUM(H16,H29,H33)</f>
        <v>1401</v>
      </c>
      <c r="I15" s="417">
        <f aca="true" t="shared" si="0" ref="H15:S15">SUM(I16,I29,I33)</f>
        <v>0</v>
      </c>
      <c r="J15" s="417">
        <f t="shared" si="0"/>
        <v>0</v>
      </c>
      <c r="K15" s="417">
        <f t="shared" si="0"/>
        <v>1401</v>
      </c>
      <c r="L15" s="417">
        <f t="shared" si="0"/>
        <v>799</v>
      </c>
      <c r="M15" s="417">
        <f t="shared" si="0"/>
        <v>602</v>
      </c>
      <c r="N15" s="417">
        <f t="shared" si="0"/>
        <v>0</v>
      </c>
      <c r="O15" s="417">
        <f t="shared" si="0"/>
        <v>0</v>
      </c>
      <c r="P15" s="417">
        <f t="shared" si="0"/>
        <v>0</v>
      </c>
      <c r="Q15" s="417">
        <f t="shared" si="0"/>
        <v>0</v>
      </c>
      <c r="R15" s="417">
        <f t="shared" si="0"/>
        <v>0</v>
      </c>
      <c r="S15" s="417">
        <f t="shared" si="0"/>
        <v>0</v>
      </c>
      <c r="T15" s="417">
        <f>SUM(T16,T29,T33)</f>
        <v>582</v>
      </c>
      <c r="U15" s="417">
        <f aca="true" t="shared" si="1" ref="U15:BO15">SUM(U16,U29,U33)</f>
        <v>0</v>
      </c>
      <c r="V15" s="417">
        <f t="shared" si="1"/>
        <v>0</v>
      </c>
      <c r="W15" s="417">
        <f t="shared" si="1"/>
        <v>0</v>
      </c>
      <c r="X15" s="417">
        <f t="shared" si="1"/>
        <v>0</v>
      </c>
      <c r="Y15" s="417">
        <f t="shared" si="1"/>
        <v>0</v>
      </c>
      <c r="Z15" s="417">
        <f t="shared" si="1"/>
        <v>0</v>
      </c>
      <c r="AA15" s="417">
        <f t="shared" si="1"/>
        <v>0</v>
      </c>
      <c r="AB15" s="417">
        <f t="shared" si="1"/>
        <v>0</v>
      </c>
      <c r="AC15" s="417">
        <f t="shared" si="1"/>
        <v>792</v>
      </c>
      <c r="AD15" s="417">
        <f t="shared" si="1"/>
        <v>0</v>
      </c>
      <c r="AE15" s="417">
        <f t="shared" si="1"/>
        <v>0</v>
      </c>
      <c r="AF15" s="417">
        <f t="shared" si="1"/>
        <v>0</v>
      </c>
      <c r="AG15" s="417">
        <f t="shared" si="1"/>
        <v>0</v>
      </c>
      <c r="AH15" s="417">
        <f t="shared" si="1"/>
        <v>0</v>
      </c>
      <c r="AI15" s="417">
        <f t="shared" si="1"/>
        <v>0</v>
      </c>
      <c r="AJ15" s="417">
        <f t="shared" si="1"/>
        <v>0</v>
      </c>
      <c r="AK15" s="417">
        <f t="shared" si="1"/>
        <v>0</v>
      </c>
      <c r="AL15" s="417">
        <f t="shared" si="1"/>
        <v>30</v>
      </c>
      <c r="AM15" s="417">
        <f t="shared" si="1"/>
        <v>0</v>
      </c>
      <c r="AN15" s="417">
        <f t="shared" si="1"/>
        <v>0</v>
      </c>
      <c r="AO15" s="417">
        <f t="shared" si="1"/>
        <v>0</v>
      </c>
      <c r="AP15" s="417">
        <f t="shared" si="1"/>
        <v>0</v>
      </c>
      <c r="AQ15" s="417">
        <f t="shared" si="1"/>
        <v>0</v>
      </c>
      <c r="AR15" s="417">
        <f t="shared" si="1"/>
        <v>0</v>
      </c>
      <c r="AS15" s="417">
        <f t="shared" si="1"/>
        <v>0</v>
      </c>
      <c r="AT15" s="417">
        <f t="shared" si="1"/>
        <v>0</v>
      </c>
      <c r="AU15" s="417">
        <f t="shared" si="1"/>
        <v>0</v>
      </c>
      <c r="AV15" s="417">
        <f t="shared" si="1"/>
        <v>0</v>
      </c>
      <c r="AW15" s="417">
        <f t="shared" si="1"/>
        <v>0</v>
      </c>
      <c r="AX15" s="417">
        <f t="shared" si="1"/>
        <v>0</v>
      </c>
      <c r="AY15" s="417">
        <f t="shared" si="1"/>
        <v>0</v>
      </c>
      <c r="AZ15" s="417">
        <f t="shared" si="1"/>
        <v>0</v>
      </c>
      <c r="BA15" s="417">
        <f t="shared" si="1"/>
        <v>0</v>
      </c>
      <c r="BB15" s="417">
        <f t="shared" si="1"/>
        <v>0</v>
      </c>
      <c r="BC15" s="417">
        <f t="shared" si="1"/>
        <v>0</v>
      </c>
      <c r="BD15" s="417">
        <f t="shared" si="1"/>
        <v>0</v>
      </c>
      <c r="BE15" s="417">
        <f t="shared" si="1"/>
        <v>0</v>
      </c>
      <c r="BF15" s="417">
        <f t="shared" si="1"/>
        <v>0</v>
      </c>
      <c r="BG15" s="417">
        <f t="shared" si="1"/>
        <v>0</v>
      </c>
      <c r="BH15" s="417">
        <f t="shared" si="1"/>
        <v>0</v>
      </c>
      <c r="BI15" s="417">
        <f t="shared" si="1"/>
        <v>0</v>
      </c>
      <c r="BJ15" s="417">
        <f t="shared" si="1"/>
        <v>0</v>
      </c>
      <c r="BK15" s="417">
        <f t="shared" si="1"/>
        <v>0</v>
      </c>
      <c r="BL15" s="417">
        <f t="shared" si="1"/>
        <v>0</v>
      </c>
      <c r="BM15" s="417">
        <f t="shared" si="1"/>
        <v>0</v>
      </c>
      <c r="BN15" s="417">
        <f t="shared" si="1"/>
        <v>0</v>
      </c>
      <c r="BO15" s="417">
        <f t="shared" si="1"/>
        <v>0</v>
      </c>
      <c r="BP15" s="154"/>
      <c r="BQ15" s="154"/>
      <c r="BR15" s="154"/>
      <c r="BS15" s="154"/>
      <c r="BT15" s="154"/>
      <c r="BU15" s="154"/>
      <c r="BV15" s="155"/>
      <c r="BW15" s="155"/>
      <c r="BX15" s="154"/>
      <c r="BY15" s="156"/>
      <c r="BZ15" s="156"/>
      <c r="CA15" s="156"/>
      <c r="CB15" s="156"/>
      <c r="CC15" s="156"/>
      <c r="CD15" s="157"/>
      <c r="CE15" s="158"/>
      <c r="CF15" s="152"/>
      <c r="CG15" s="13">
        <f>SUM(T15,AC15)</f>
        <v>1374</v>
      </c>
      <c r="CH15" s="50"/>
      <c r="CI15" s="9"/>
      <c r="CJ15" s="10"/>
      <c r="CK15" s="10"/>
    </row>
    <row r="16" spans="2:89" ht="13.5" thickBot="1">
      <c r="B16" s="418" t="s">
        <v>291</v>
      </c>
      <c r="C16" s="419" t="s">
        <v>292</v>
      </c>
      <c r="D16" s="284">
        <v>1</v>
      </c>
      <c r="E16" s="285">
        <v>9</v>
      </c>
      <c r="F16" s="286">
        <v>6</v>
      </c>
      <c r="G16" s="287"/>
      <c r="H16" s="283">
        <f>SUM(H17,H18,H19,H20,H21+H22+H23+H24+H25+H26+H28+H27)</f>
        <v>946</v>
      </c>
      <c r="I16" s="283">
        <f>SUM(I17,I18,I19,I20,I21+I22+I23+I24+I25+I26+I28+I27)</f>
        <v>0</v>
      </c>
      <c r="J16" s="283">
        <f>SUM(J17,J18,J19,J20,J21+J22+J23+J24+J25+J26+J28+J27)</f>
        <v>0</v>
      </c>
      <c r="K16" s="283">
        <f>SUM(K17,K18,K19,K20,K21+K22+K23+K24+K25+K26+K28+K27)</f>
        <v>946</v>
      </c>
      <c r="L16" s="283">
        <f>SUM(L17,L18,L19,L20,L21+L22+L23+L24+L25+L26+L28+L27)</f>
        <v>520</v>
      </c>
      <c r="M16" s="283">
        <f>SUM(M17,M18,M19,M20,M21+M22+M23+M24+M25+M26+M28+M27)</f>
        <v>426</v>
      </c>
      <c r="N16" s="283">
        <f aca="true" t="shared" si="2" ref="H16:AC16">SUM(N17,N18,N19,N20,N21+N22+N23+N24+N25+N26+N28)</f>
        <v>0</v>
      </c>
      <c r="O16" s="283">
        <f t="shared" si="2"/>
        <v>0</v>
      </c>
      <c r="P16" s="283">
        <f t="shared" si="2"/>
        <v>0</v>
      </c>
      <c r="Q16" s="283">
        <f t="shared" si="2"/>
        <v>0</v>
      </c>
      <c r="R16" s="283">
        <f t="shared" si="2"/>
        <v>0</v>
      </c>
      <c r="S16" s="283">
        <f t="shared" si="2"/>
        <v>0</v>
      </c>
      <c r="T16" s="283">
        <f aca="true" t="shared" si="3" ref="T16:AB16">SUM(T17,T18,T19,T20,T21+T22+T23+T24+T25+T26+T28+T27)</f>
        <v>439</v>
      </c>
      <c r="U16" s="283">
        <f t="shared" si="3"/>
        <v>0</v>
      </c>
      <c r="V16" s="283">
        <f t="shared" si="3"/>
        <v>0</v>
      </c>
      <c r="W16" s="283">
        <f t="shared" si="3"/>
        <v>0</v>
      </c>
      <c r="X16" s="283">
        <f t="shared" si="3"/>
        <v>0</v>
      </c>
      <c r="Y16" s="283">
        <f t="shared" si="3"/>
        <v>0</v>
      </c>
      <c r="Z16" s="283">
        <f t="shared" si="3"/>
        <v>0</v>
      </c>
      <c r="AA16" s="283">
        <f t="shared" si="3"/>
        <v>0</v>
      </c>
      <c r="AB16" s="283">
        <f t="shared" si="3"/>
        <v>0</v>
      </c>
      <c r="AC16" s="283">
        <f>SUM(AC17,AC18,AC19,AC20,AC21+AC22+AC23+AC24+AC25+AC26+AC28+AC27)</f>
        <v>510</v>
      </c>
      <c r="AD16" s="283">
        <f aca="true" t="shared" si="4" ref="AD16:BN16">SUM(AD17,AD19,AD20,AD21,AD22+AD23+AD24+AD25+AD26+AD28)</f>
        <v>0</v>
      </c>
      <c r="AE16" s="283">
        <f t="shared" si="4"/>
        <v>0</v>
      </c>
      <c r="AF16" s="283">
        <f t="shared" si="4"/>
        <v>0</v>
      </c>
      <c r="AG16" s="283">
        <f t="shared" si="4"/>
        <v>0</v>
      </c>
      <c r="AH16" s="283">
        <f t="shared" si="4"/>
        <v>0</v>
      </c>
      <c r="AI16" s="283">
        <f t="shared" si="4"/>
        <v>0</v>
      </c>
      <c r="AJ16" s="283">
        <f t="shared" si="4"/>
        <v>0</v>
      </c>
      <c r="AK16" s="283">
        <f t="shared" si="4"/>
        <v>0</v>
      </c>
      <c r="AL16" s="283">
        <f t="shared" si="4"/>
        <v>0</v>
      </c>
      <c r="AM16" s="283">
        <f t="shared" si="4"/>
        <v>0</v>
      </c>
      <c r="AN16" s="283">
        <f t="shared" si="4"/>
        <v>0</v>
      </c>
      <c r="AO16" s="283">
        <f t="shared" si="4"/>
        <v>0</v>
      </c>
      <c r="AP16" s="283">
        <f t="shared" si="4"/>
        <v>0</v>
      </c>
      <c r="AQ16" s="283">
        <f t="shared" si="4"/>
        <v>0</v>
      </c>
      <c r="AR16" s="283">
        <f t="shared" si="4"/>
        <v>0</v>
      </c>
      <c r="AS16" s="283">
        <f t="shared" si="4"/>
        <v>0</v>
      </c>
      <c r="AT16" s="283">
        <f t="shared" si="4"/>
        <v>0</v>
      </c>
      <c r="AU16" s="283">
        <f t="shared" si="4"/>
        <v>0</v>
      </c>
      <c r="AV16" s="283">
        <f t="shared" si="4"/>
        <v>0</v>
      </c>
      <c r="AW16" s="283">
        <f t="shared" si="4"/>
        <v>0</v>
      </c>
      <c r="AX16" s="283">
        <f t="shared" si="4"/>
        <v>0</v>
      </c>
      <c r="AY16" s="283">
        <f t="shared" si="4"/>
        <v>0</v>
      </c>
      <c r="AZ16" s="283">
        <f t="shared" si="4"/>
        <v>0</v>
      </c>
      <c r="BA16" s="283">
        <f t="shared" si="4"/>
        <v>0</v>
      </c>
      <c r="BB16" s="283">
        <f t="shared" si="4"/>
        <v>0</v>
      </c>
      <c r="BC16" s="283">
        <f t="shared" si="4"/>
        <v>0</v>
      </c>
      <c r="BD16" s="283">
        <f t="shared" si="4"/>
        <v>0</v>
      </c>
      <c r="BE16" s="283">
        <f t="shared" si="4"/>
        <v>0</v>
      </c>
      <c r="BF16" s="283">
        <f t="shared" si="4"/>
        <v>0</v>
      </c>
      <c r="BG16" s="283">
        <f t="shared" si="4"/>
        <v>0</v>
      </c>
      <c r="BH16" s="283">
        <f t="shared" si="4"/>
        <v>0</v>
      </c>
      <c r="BI16" s="283">
        <f t="shared" si="4"/>
        <v>0</v>
      </c>
      <c r="BJ16" s="283">
        <f t="shared" si="4"/>
        <v>0</v>
      </c>
      <c r="BK16" s="283">
        <f t="shared" si="4"/>
        <v>0</v>
      </c>
      <c r="BL16" s="283">
        <f t="shared" si="4"/>
        <v>0</v>
      </c>
      <c r="BM16" s="283">
        <f t="shared" si="4"/>
        <v>0</v>
      </c>
      <c r="BN16" s="283">
        <f t="shared" si="4"/>
        <v>0</v>
      </c>
      <c r="BO16" s="283">
        <v>0</v>
      </c>
      <c r="BP16" s="154"/>
      <c r="BQ16" s="154"/>
      <c r="BR16" s="154"/>
      <c r="BS16" s="154"/>
      <c r="BT16" s="154"/>
      <c r="BU16" s="154"/>
      <c r="BV16" s="155"/>
      <c r="BW16" s="155"/>
      <c r="BX16" s="154"/>
      <c r="BY16" s="156"/>
      <c r="BZ16" s="156"/>
      <c r="CA16" s="156"/>
      <c r="CB16" s="156"/>
      <c r="CC16" s="156"/>
      <c r="CD16" s="157"/>
      <c r="CE16" s="158"/>
      <c r="CF16" s="152"/>
      <c r="CG16" s="312">
        <f>SUM(T16,AC16,AL16,AU16,BD16+BM16+BN16+BO16)</f>
        <v>949</v>
      </c>
      <c r="CH16" s="50"/>
      <c r="CI16" s="9"/>
      <c r="CJ16" s="10"/>
      <c r="CK16" s="10"/>
    </row>
    <row r="17" spans="2:89" ht="13.5" thickBot="1">
      <c r="B17" s="147" t="s">
        <v>293</v>
      </c>
      <c r="C17" s="292" t="s">
        <v>240</v>
      </c>
      <c r="D17" s="149">
        <v>2</v>
      </c>
      <c r="E17" s="150">
        <v>0</v>
      </c>
      <c r="F17" s="151">
        <v>0</v>
      </c>
      <c r="G17" s="152"/>
      <c r="H17" s="153">
        <f>SUM(K17,J17)</f>
        <v>84</v>
      </c>
      <c r="I17" s="154"/>
      <c r="J17" s="154">
        <v>0</v>
      </c>
      <c r="K17" s="153">
        <f>SUM(M17,L17)</f>
        <v>84</v>
      </c>
      <c r="L17" s="154">
        <v>60</v>
      </c>
      <c r="M17" s="154">
        <v>24</v>
      </c>
      <c r="N17" s="154">
        <v>0</v>
      </c>
      <c r="O17" s="154"/>
      <c r="P17" s="154">
        <v>0</v>
      </c>
      <c r="Q17" s="155"/>
      <c r="R17" s="155">
        <v>0</v>
      </c>
      <c r="S17" s="154">
        <v>0</v>
      </c>
      <c r="T17" s="153">
        <v>24</v>
      </c>
      <c r="U17" s="154"/>
      <c r="V17" s="154"/>
      <c r="W17" s="154"/>
      <c r="X17" s="154"/>
      <c r="Y17" s="154"/>
      <c r="Z17" s="155"/>
      <c r="AA17" s="155"/>
      <c r="AB17" s="155"/>
      <c r="AC17" s="153">
        <v>60</v>
      </c>
      <c r="AD17" s="154"/>
      <c r="AE17" s="154"/>
      <c r="AF17" s="154"/>
      <c r="AG17" s="154"/>
      <c r="AH17" s="154"/>
      <c r="AI17" s="154"/>
      <c r="AJ17" s="155"/>
      <c r="AK17" s="155"/>
      <c r="AL17" s="154">
        <v>0</v>
      </c>
      <c r="AM17" s="154"/>
      <c r="AN17" s="154"/>
      <c r="AO17" s="154"/>
      <c r="AP17" s="154"/>
      <c r="AQ17" s="154"/>
      <c r="AR17" s="155"/>
      <c r="AS17" s="155"/>
      <c r="AT17" s="155"/>
      <c r="AU17" s="154">
        <v>0</v>
      </c>
      <c r="AV17" s="154"/>
      <c r="AW17" s="154"/>
      <c r="AX17" s="154"/>
      <c r="AY17" s="154"/>
      <c r="AZ17" s="154"/>
      <c r="BA17" s="154"/>
      <c r="BB17" s="155"/>
      <c r="BC17" s="155"/>
      <c r="BD17" s="154">
        <v>0</v>
      </c>
      <c r="BE17" s="154"/>
      <c r="BF17" s="154"/>
      <c r="BG17" s="154"/>
      <c r="BH17" s="154"/>
      <c r="BI17" s="154"/>
      <c r="BJ17" s="155"/>
      <c r="BK17" s="155"/>
      <c r="BL17" s="155"/>
      <c r="BM17" s="154">
        <v>0</v>
      </c>
      <c r="BN17" s="154">
        <v>0</v>
      </c>
      <c r="BO17" s="154">
        <v>0</v>
      </c>
      <c r="BP17" s="154"/>
      <c r="BQ17" s="154"/>
      <c r="BR17" s="154"/>
      <c r="BS17" s="154"/>
      <c r="BT17" s="154"/>
      <c r="BU17" s="154"/>
      <c r="BV17" s="155"/>
      <c r="BW17" s="155"/>
      <c r="BX17" s="154"/>
      <c r="BY17" s="156"/>
      <c r="BZ17" s="156"/>
      <c r="CA17" s="156"/>
      <c r="CB17" s="156"/>
      <c r="CC17" s="156"/>
      <c r="CD17" s="157"/>
      <c r="CE17" s="158"/>
      <c r="CF17" s="152"/>
      <c r="CG17" s="312">
        <f aca="true" t="shared" si="5" ref="CG17:CG82">SUM(T17,AC17,AL17,AU17,BD17+BM17+BN17+BO17)</f>
        <v>84</v>
      </c>
      <c r="CH17" s="50"/>
      <c r="CI17" s="9"/>
      <c r="CJ17" s="10"/>
      <c r="CK17" s="10"/>
    </row>
    <row r="18" spans="2:89" ht="13.5" thickBot="1">
      <c r="B18" s="147" t="s">
        <v>294</v>
      </c>
      <c r="C18" s="292" t="s">
        <v>241</v>
      </c>
      <c r="D18" s="149">
        <v>0</v>
      </c>
      <c r="E18" s="150">
        <v>0</v>
      </c>
      <c r="F18" s="151">
        <v>2</v>
      </c>
      <c r="G18" s="152"/>
      <c r="H18" s="153">
        <f>SUM(K18,J18)</f>
        <v>111</v>
      </c>
      <c r="I18" s="154"/>
      <c r="J18" s="154">
        <v>0</v>
      </c>
      <c r="K18" s="153">
        <f>SUM(M18,L18)</f>
        <v>111</v>
      </c>
      <c r="L18" s="154">
        <v>61</v>
      </c>
      <c r="M18" s="154">
        <v>50</v>
      </c>
      <c r="N18" s="154">
        <v>0</v>
      </c>
      <c r="O18" s="154"/>
      <c r="P18" s="154">
        <v>0</v>
      </c>
      <c r="Q18" s="155"/>
      <c r="R18" s="155">
        <v>0</v>
      </c>
      <c r="S18" s="154">
        <v>0</v>
      </c>
      <c r="T18" s="153">
        <v>60</v>
      </c>
      <c r="U18" s="154"/>
      <c r="V18" s="154"/>
      <c r="W18" s="154"/>
      <c r="X18" s="154"/>
      <c r="Y18" s="154"/>
      <c r="Z18" s="155"/>
      <c r="AA18" s="155"/>
      <c r="AB18" s="155"/>
      <c r="AC18" s="153">
        <v>51</v>
      </c>
      <c r="AD18" s="154"/>
      <c r="AE18" s="154"/>
      <c r="AF18" s="154"/>
      <c r="AG18" s="154"/>
      <c r="AH18" s="154"/>
      <c r="AI18" s="154"/>
      <c r="AJ18" s="155"/>
      <c r="AK18" s="155"/>
      <c r="AL18" s="154">
        <v>0</v>
      </c>
      <c r="AM18" s="154"/>
      <c r="AN18" s="154"/>
      <c r="AO18" s="154"/>
      <c r="AP18" s="154"/>
      <c r="AQ18" s="154"/>
      <c r="AR18" s="155"/>
      <c r="AS18" s="155"/>
      <c r="AT18" s="155"/>
      <c r="AU18" s="154">
        <v>0</v>
      </c>
      <c r="AV18" s="154"/>
      <c r="AW18" s="154"/>
      <c r="AX18" s="154"/>
      <c r="AY18" s="154"/>
      <c r="AZ18" s="154"/>
      <c r="BA18" s="154"/>
      <c r="BB18" s="155"/>
      <c r="BC18" s="155"/>
      <c r="BD18" s="154">
        <v>0</v>
      </c>
      <c r="BE18" s="154"/>
      <c r="BF18" s="154"/>
      <c r="BG18" s="154"/>
      <c r="BH18" s="154"/>
      <c r="BI18" s="154"/>
      <c r="BJ18" s="155"/>
      <c r="BK18" s="155"/>
      <c r="BL18" s="155"/>
      <c r="BM18" s="154">
        <v>0</v>
      </c>
      <c r="BN18" s="154">
        <v>0</v>
      </c>
      <c r="BO18" s="154">
        <v>0</v>
      </c>
      <c r="BP18" s="154"/>
      <c r="BQ18" s="154"/>
      <c r="BR18" s="154"/>
      <c r="BS18" s="154"/>
      <c r="BT18" s="154"/>
      <c r="BU18" s="154"/>
      <c r="BV18" s="155"/>
      <c r="BW18" s="155"/>
      <c r="BX18" s="154"/>
      <c r="BY18" s="156"/>
      <c r="BZ18" s="156"/>
      <c r="CA18" s="156"/>
      <c r="CB18" s="156"/>
      <c r="CC18" s="156"/>
      <c r="CD18" s="157"/>
      <c r="CE18" s="158"/>
      <c r="CF18" s="152"/>
      <c r="CG18" s="312">
        <f t="shared" si="5"/>
        <v>111</v>
      </c>
      <c r="CH18" s="50"/>
      <c r="CI18" s="9"/>
      <c r="CJ18" s="10"/>
      <c r="CK18" s="10"/>
    </row>
    <row r="19" spans="2:89" ht="13.5" thickBot="1">
      <c r="B19" s="147" t="s">
        <v>295</v>
      </c>
      <c r="C19" s="293" t="s">
        <v>1</v>
      </c>
      <c r="D19" s="149">
        <v>0</v>
      </c>
      <c r="E19" s="150">
        <v>2</v>
      </c>
      <c r="F19" s="151">
        <v>1</v>
      </c>
      <c r="G19" s="152"/>
      <c r="H19" s="153">
        <v>117</v>
      </c>
      <c r="I19" s="154"/>
      <c r="J19" s="154">
        <v>0</v>
      </c>
      <c r="K19" s="153">
        <v>117</v>
      </c>
      <c r="L19" s="154">
        <v>39</v>
      </c>
      <c r="M19" s="154">
        <v>78</v>
      </c>
      <c r="N19" s="154">
        <v>0</v>
      </c>
      <c r="O19" s="154"/>
      <c r="P19" s="154">
        <v>0</v>
      </c>
      <c r="Q19" s="155"/>
      <c r="R19" s="155">
        <v>0</v>
      </c>
      <c r="S19" s="154">
        <v>0</v>
      </c>
      <c r="T19" s="153">
        <v>51</v>
      </c>
      <c r="U19" s="154"/>
      <c r="V19" s="154"/>
      <c r="W19" s="154"/>
      <c r="X19" s="154"/>
      <c r="Y19" s="154"/>
      <c r="Z19" s="155"/>
      <c r="AA19" s="155"/>
      <c r="AB19" s="155"/>
      <c r="AC19" s="153">
        <v>66</v>
      </c>
      <c r="AD19" s="154"/>
      <c r="AE19" s="154"/>
      <c r="AF19" s="154"/>
      <c r="AG19" s="154"/>
      <c r="AH19" s="154"/>
      <c r="AI19" s="154"/>
      <c r="AJ19" s="155"/>
      <c r="AK19" s="155"/>
      <c r="AL19" s="154">
        <v>0</v>
      </c>
      <c r="AM19" s="154"/>
      <c r="AN19" s="154"/>
      <c r="AO19" s="154"/>
      <c r="AP19" s="154"/>
      <c r="AQ19" s="154"/>
      <c r="AR19" s="155"/>
      <c r="AS19" s="155"/>
      <c r="AT19" s="155"/>
      <c r="AU19" s="154">
        <v>0</v>
      </c>
      <c r="AV19" s="154"/>
      <c r="AW19" s="154"/>
      <c r="AX19" s="154"/>
      <c r="AY19" s="154"/>
      <c r="AZ19" s="154"/>
      <c r="BA19" s="154"/>
      <c r="BB19" s="155"/>
      <c r="BC19" s="155"/>
      <c r="BD19" s="154">
        <v>0</v>
      </c>
      <c r="BE19" s="154"/>
      <c r="BF19" s="154"/>
      <c r="BG19" s="154"/>
      <c r="BH19" s="154"/>
      <c r="BI19" s="154"/>
      <c r="BJ19" s="155"/>
      <c r="BK19" s="155"/>
      <c r="BL19" s="155"/>
      <c r="BM19" s="154">
        <v>0</v>
      </c>
      <c r="BN19" s="154">
        <v>0</v>
      </c>
      <c r="BO19" s="154">
        <v>0</v>
      </c>
      <c r="BP19" s="154"/>
      <c r="BQ19" s="154"/>
      <c r="BR19" s="154"/>
      <c r="BS19" s="154"/>
      <c r="BT19" s="154"/>
      <c r="BU19" s="154"/>
      <c r="BV19" s="155"/>
      <c r="BW19" s="155"/>
      <c r="BX19" s="154"/>
      <c r="BY19" s="156"/>
      <c r="BZ19" s="156"/>
      <c r="CA19" s="156"/>
      <c r="CB19" s="156"/>
      <c r="CC19" s="156"/>
      <c r="CD19" s="157"/>
      <c r="CE19" s="158"/>
      <c r="CF19" s="152"/>
      <c r="CG19" s="312">
        <f t="shared" si="5"/>
        <v>117</v>
      </c>
      <c r="CH19" s="50"/>
      <c r="CI19" s="9"/>
      <c r="CJ19" s="10"/>
      <c r="CK19" s="10"/>
    </row>
    <row r="20" spans="2:89" ht="13.5" thickBot="1">
      <c r="B20" s="147" t="s">
        <v>296</v>
      </c>
      <c r="C20" s="292" t="s">
        <v>7</v>
      </c>
      <c r="D20" s="149">
        <v>0</v>
      </c>
      <c r="E20" s="150">
        <v>2</v>
      </c>
      <c r="F20" s="151">
        <v>1</v>
      </c>
      <c r="G20" s="152"/>
      <c r="H20" s="153">
        <v>117</v>
      </c>
      <c r="I20" s="154"/>
      <c r="J20" s="154">
        <v>0</v>
      </c>
      <c r="K20" s="153">
        <v>117</v>
      </c>
      <c r="L20" s="154">
        <v>99</v>
      </c>
      <c r="M20" s="154">
        <v>18</v>
      </c>
      <c r="N20" s="154">
        <v>0</v>
      </c>
      <c r="O20" s="154"/>
      <c r="P20" s="154">
        <v>0</v>
      </c>
      <c r="Q20" s="155"/>
      <c r="R20" s="155">
        <v>0</v>
      </c>
      <c r="S20" s="154">
        <v>0</v>
      </c>
      <c r="T20" s="153">
        <v>51</v>
      </c>
      <c r="U20" s="154"/>
      <c r="V20" s="154"/>
      <c r="W20" s="154"/>
      <c r="X20" s="154"/>
      <c r="Y20" s="154"/>
      <c r="Z20" s="155"/>
      <c r="AA20" s="155"/>
      <c r="AB20" s="155"/>
      <c r="AC20" s="153">
        <v>66</v>
      </c>
      <c r="AD20" s="154"/>
      <c r="AE20" s="154"/>
      <c r="AF20" s="154"/>
      <c r="AG20" s="154"/>
      <c r="AH20" s="154"/>
      <c r="AI20" s="154"/>
      <c r="AJ20" s="155"/>
      <c r="AK20" s="155"/>
      <c r="AL20" s="154">
        <v>0</v>
      </c>
      <c r="AM20" s="154"/>
      <c r="AN20" s="154"/>
      <c r="AO20" s="154"/>
      <c r="AP20" s="154"/>
      <c r="AQ20" s="154"/>
      <c r="AR20" s="155"/>
      <c r="AS20" s="155"/>
      <c r="AT20" s="155"/>
      <c r="AU20" s="154">
        <v>0</v>
      </c>
      <c r="AV20" s="154"/>
      <c r="AW20" s="154"/>
      <c r="AX20" s="154"/>
      <c r="AY20" s="154"/>
      <c r="AZ20" s="154"/>
      <c r="BA20" s="154"/>
      <c r="BB20" s="155"/>
      <c r="BC20" s="155"/>
      <c r="BD20" s="154">
        <v>0</v>
      </c>
      <c r="BE20" s="154"/>
      <c r="BF20" s="154"/>
      <c r="BG20" s="154"/>
      <c r="BH20" s="154"/>
      <c r="BI20" s="154"/>
      <c r="BJ20" s="155"/>
      <c r="BK20" s="155"/>
      <c r="BL20" s="155"/>
      <c r="BM20" s="154">
        <v>0</v>
      </c>
      <c r="BN20" s="154">
        <v>0</v>
      </c>
      <c r="BO20" s="154">
        <v>0</v>
      </c>
      <c r="BP20" s="154"/>
      <c r="BQ20" s="154"/>
      <c r="BR20" s="154"/>
      <c r="BS20" s="154"/>
      <c r="BT20" s="154"/>
      <c r="BU20" s="154"/>
      <c r="BV20" s="155"/>
      <c r="BW20" s="155"/>
      <c r="BX20" s="154"/>
      <c r="BY20" s="156"/>
      <c r="BZ20" s="156"/>
      <c r="CA20" s="156"/>
      <c r="CB20" s="156"/>
      <c r="CC20" s="156"/>
      <c r="CD20" s="157"/>
      <c r="CE20" s="158"/>
      <c r="CF20" s="152"/>
      <c r="CG20" s="312">
        <f t="shared" si="5"/>
        <v>117</v>
      </c>
      <c r="CH20" s="50"/>
      <c r="CI20" s="9"/>
      <c r="CJ20" s="10"/>
      <c r="CK20" s="10"/>
    </row>
    <row r="21" spans="2:89" ht="13.5" thickBot="1">
      <c r="B21" s="147" t="s">
        <v>297</v>
      </c>
      <c r="C21" s="292" t="s">
        <v>2</v>
      </c>
      <c r="D21" s="149">
        <v>0</v>
      </c>
      <c r="E21" s="150">
        <v>2</v>
      </c>
      <c r="F21" s="151">
        <v>1</v>
      </c>
      <c r="G21" s="152"/>
      <c r="H21" s="153">
        <v>117</v>
      </c>
      <c r="I21" s="154"/>
      <c r="J21" s="154">
        <v>0</v>
      </c>
      <c r="K21" s="153">
        <v>117</v>
      </c>
      <c r="L21" s="154">
        <v>5</v>
      </c>
      <c r="M21" s="154">
        <v>112</v>
      </c>
      <c r="N21" s="154">
        <v>0</v>
      </c>
      <c r="O21" s="154"/>
      <c r="P21" s="154">
        <v>0</v>
      </c>
      <c r="Q21" s="155"/>
      <c r="R21" s="155">
        <v>0</v>
      </c>
      <c r="S21" s="154">
        <v>0</v>
      </c>
      <c r="T21" s="153">
        <v>51</v>
      </c>
      <c r="U21" s="154"/>
      <c r="V21" s="154"/>
      <c r="W21" s="154"/>
      <c r="X21" s="154"/>
      <c r="Y21" s="154"/>
      <c r="Z21" s="155"/>
      <c r="AA21" s="155"/>
      <c r="AB21" s="155"/>
      <c r="AC21" s="153">
        <v>66</v>
      </c>
      <c r="AD21" s="154"/>
      <c r="AE21" s="154"/>
      <c r="AF21" s="154"/>
      <c r="AG21" s="154"/>
      <c r="AH21" s="154"/>
      <c r="AI21" s="154"/>
      <c r="AJ21" s="155"/>
      <c r="AK21" s="155"/>
      <c r="AL21" s="154">
        <v>0</v>
      </c>
      <c r="AM21" s="154"/>
      <c r="AN21" s="154"/>
      <c r="AO21" s="154"/>
      <c r="AP21" s="154"/>
      <c r="AQ21" s="154"/>
      <c r="AR21" s="155"/>
      <c r="AS21" s="155"/>
      <c r="AT21" s="155"/>
      <c r="AU21" s="154">
        <v>0</v>
      </c>
      <c r="AV21" s="154"/>
      <c r="AW21" s="154"/>
      <c r="AX21" s="154"/>
      <c r="AY21" s="154"/>
      <c r="AZ21" s="154"/>
      <c r="BA21" s="154"/>
      <c r="BB21" s="155"/>
      <c r="BC21" s="155"/>
      <c r="BD21" s="154">
        <v>0</v>
      </c>
      <c r="BE21" s="154"/>
      <c r="BF21" s="154"/>
      <c r="BG21" s="154"/>
      <c r="BH21" s="154"/>
      <c r="BI21" s="154"/>
      <c r="BJ21" s="155"/>
      <c r="BK21" s="155"/>
      <c r="BL21" s="155"/>
      <c r="BM21" s="154">
        <v>0</v>
      </c>
      <c r="BN21" s="154">
        <v>0</v>
      </c>
      <c r="BO21" s="154">
        <v>0</v>
      </c>
      <c r="BP21" s="154"/>
      <c r="BQ21" s="154"/>
      <c r="BR21" s="154"/>
      <c r="BS21" s="154"/>
      <c r="BT21" s="154"/>
      <c r="BU21" s="154"/>
      <c r="BV21" s="155"/>
      <c r="BW21" s="155"/>
      <c r="BX21" s="154"/>
      <c r="BY21" s="156"/>
      <c r="BZ21" s="156"/>
      <c r="CA21" s="156"/>
      <c r="CB21" s="156"/>
      <c r="CC21" s="156"/>
      <c r="CD21" s="157"/>
      <c r="CE21" s="158"/>
      <c r="CF21" s="152"/>
      <c r="CG21" s="312">
        <f t="shared" si="5"/>
        <v>117</v>
      </c>
      <c r="CH21" s="50"/>
      <c r="CI21" s="9"/>
      <c r="CJ21" s="10"/>
      <c r="CK21" s="10"/>
    </row>
    <row r="22" spans="2:89" ht="13.5" thickBot="1">
      <c r="B22" s="147" t="s">
        <v>298</v>
      </c>
      <c r="C22" s="292" t="s">
        <v>165</v>
      </c>
      <c r="D22" s="149">
        <v>0</v>
      </c>
      <c r="E22" s="150">
        <v>1</v>
      </c>
      <c r="F22" s="151">
        <v>0</v>
      </c>
      <c r="G22" s="152"/>
      <c r="H22" s="153">
        <v>70</v>
      </c>
      <c r="I22" s="154"/>
      <c r="J22" s="154">
        <v>0</v>
      </c>
      <c r="K22" s="153">
        <v>70</v>
      </c>
      <c r="L22" s="154">
        <v>42</v>
      </c>
      <c r="M22" s="154">
        <v>28</v>
      </c>
      <c r="N22" s="154">
        <v>0</v>
      </c>
      <c r="O22" s="154"/>
      <c r="P22" s="154">
        <v>0</v>
      </c>
      <c r="Q22" s="155"/>
      <c r="R22" s="155">
        <v>0</v>
      </c>
      <c r="S22" s="154">
        <v>0</v>
      </c>
      <c r="T22" s="153">
        <v>70</v>
      </c>
      <c r="U22" s="154"/>
      <c r="V22" s="154"/>
      <c r="W22" s="154"/>
      <c r="X22" s="154"/>
      <c r="Y22" s="154"/>
      <c r="Z22" s="155"/>
      <c r="AA22" s="155"/>
      <c r="AB22" s="155"/>
      <c r="AC22" s="153">
        <v>0</v>
      </c>
      <c r="AD22" s="154"/>
      <c r="AE22" s="154"/>
      <c r="AF22" s="154"/>
      <c r="AG22" s="154"/>
      <c r="AH22" s="154"/>
      <c r="AI22" s="154"/>
      <c r="AJ22" s="155"/>
      <c r="AK22" s="155"/>
      <c r="AL22" s="154">
        <v>0</v>
      </c>
      <c r="AM22" s="154"/>
      <c r="AN22" s="154"/>
      <c r="AO22" s="154"/>
      <c r="AP22" s="154"/>
      <c r="AQ22" s="154"/>
      <c r="AR22" s="155"/>
      <c r="AS22" s="155"/>
      <c r="AT22" s="155"/>
      <c r="AU22" s="154">
        <v>0</v>
      </c>
      <c r="AV22" s="154"/>
      <c r="AW22" s="154"/>
      <c r="AX22" s="154"/>
      <c r="AY22" s="154"/>
      <c r="AZ22" s="154"/>
      <c r="BA22" s="154"/>
      <c r="BB22" s="155"/>
      <c r="BC22" s="155"/>
      <c r="BD22" s="154">
        <v>0</v>
      </c>
      <c r="BE22" s="154"/>
      <c r="BF22" s="154"/>
      <c r="BG22" s="154"/>
      <c r="BH22" s="154"/>
      <c r="BI22" s="154"/>
      <c r="BJ22" s="155"/>
      <c r="BK22" s="155"/>
      <c r="BL22" s="155"/>
      <c r="BM22" s="154">
        <v>0</v>
      </c>
      <c r="BN22" s="154">
        <v>0</v>
      </c>
      <c r="BO22" s="154">
        <v>0</v>
      </c>
      <c r="BP22" s="154"/>
      <c r="BQ22" s="154"/>
      <c r="BR22" s="154"/>
      <c r="BS22" s="154"/>
      <c r="BT22" s="154"/>
      <c r="BU22" s="154"/>
      <c r="BV22" s="155"/>
      <c r="BW22" s="155"/>
      <c r="BX22" s="154"/>
      <c r="BY22" s="156"/>
      <c r="BZ22" s="156"/>
      <c r="CA22" s="156"/>
      <c r="CB22" s="156"/>
      <c r="CC22" s="156"/>
      <c r="CD22" s="157"/>
      <c r="CE22" s="158"/>
      <c r="CF22" s="152"/>
      <c r="CG22" s="312">
        <f t="shared" si="5"/>
        <v>70</v>
      </c>
      <c r="CH22" s="50"/>
      <c r="CI22" s="9"/>
      <c r="CJ22" s="10"/>
      <c r="CK22" s="10"/>
    </row>
    <row r="23" spans="2:89" ht="13.5" thickBot="1">
      <c r="B23" s="147" t="s">
        <v>299</v>
      </c>
      <c r="C23" s="292" t="s">
        <v>166</v>
      </c>
      <c r="D23" s="149">
        <v>0</v>
      </c>
      <c r="E23" s="150">
        <v>2</v>
      </c>
      <c r="F23" s="151">
        <v>1</v>
      </c>
      <c r="G23" s="152"/>
      <c r="H23" s="153">
        <v>78</v>
      </c>
      <c r="I23" s="154"/>
      <c r="J23" s="154">
        <v>0</v>
      </c>
      <c r="K23" s="153">
        <v>78</v>
      </c>
      <c r="L23" s="154">
        <v>48</v>
      </c>
      <c r="M23" s="154">
        <v>30</v>
      </c>
      <c r="N23" s="154">
        <v>0</v>
      </c>
      <c r="O23" s="154"/>
      <c r="P23" s="154">
        <v>0</v>
      </c>
      <c r="Q23" s="155"/>
      <c r="R23" s="155">
        <v>0</v>
      </c>
      <c r="S23" s="154">
        <v>0</v>
      </c>
      <c r="T23" s="153">
        <v>28</v>
      </c>
      <c r="U23" s="154"/>
      <c r="V23" s="154"/>
      <c r="W23" s="154"/>
      <c r="X23" s="154"/>
      <c r="Y23" s="154"/>
      <c r="Z23" s="155"/>
      <c r="AA23" s="155"/>
      <c r="AB23" s="155"/>
      <c r="AC23" s="153">
        <v>50</v>
      </c>
      <c r="AD23" s="154"/>
      <c r="AE23" s="154"/>
      <c r="AF23" s="154"/>
      <c r="AG23" s="154"/>
      <c r="AH23" s="154"/>
      <c r="AI23" s="154"/>
      <c r="AJ23" s="155"/>
      <c r="AK23" s="155"/>
      <c r="AL23" s="154">
        <v>0</v>
      </c>
      <c r="AM23" s="154"/>
      <c r="AN23" s="154"/>
      <c r="AO23" s="154"/>
      <c r="AP23" s="154"/>
      <c r="AQ23" s="154"/>
      <c r="AR23" s="155"/>
      <c r="AS23" s="155"/>
      <c r="AT23" s="155"/>
      <c r="AU23" s="154">
        <v>0</v>
      </c>
      <c r="AV23" s="154"/>
      <c r="AW23" s="154"/>
      <c r="AX23" s="154"/>
      <c r="AY23" s="154"/>
      <c r="AZ23" s="154"/>
      <c r="BA23" s="154"/>
      <c r="BB23" s="155"/>
      <c r="BC23" s="155"/>
      <c r="BD23" s="154">
        <v>0</v>
      </c>
      <c r="BE23" s="154"/>
      <c r="BF23" s="154"/>
      <c r="BG23" s="154"/>
      <c r="BH23" s="154"/>
      <c r="BI23" s="154"/>
      <c r="BJ23" s="155"/>
      <c r="BK23" s="155"/>
      <c r="BL23" s="155"/>
      <c r="BM23" s="154">
        <v>0</v>
      </c>
      <c r="BN23" s="154">
        <v>0</v>
      </c>
      <c r="BO23" s="154">
        <v>0</v>
      </c>
      <c r="BP23" s="154"/>
      <c r="BQ23" s="154"/>
      <c r="BR23" s="154"/>
      <c r="BS23" s="154"/>
      <c r="BT23" s="154"/>
      <c r="BU23" s="154"/>
      <c r="BV23" s="155"/>
      <c r="BW23" s="155"/>
      <c r="BX23" s="154"/>
      <c r="BY23" s="156"/>
      <c r="BZ23" s="156"/>
      <c r="CA23" s="156"/>
      <c r="CB23" s="156"/>
      <c r="CC23" s="156"/>
      <c r="CD23" s="157"/>
      <c r="CE23" s="158"/>
      <c r="CF23" s="152"/>
      <c r="CG23" s="312">
        <f t="shared" si="5"/>
        <v>78</v>
      </c>
      <c r="CH23" s="50"/>
      <c r="CI23" s="9"/>
      <c r="CJ23" s="10"/>
      <c r="CK23" s="10"/>
    </row>
    <row r="24" spans="2:89" ht="13.5" thickBot="1">
      <c r="B24" s="147" t="s">
        <v>300</v>
      </c>
      <c r="C24" s="292" t="s">
        <v>167</v>
      </c>
      <c r="D24" s="149">
        <v>0</v>
      </c>
      <c r="E24" s="150">
        <v>2</v>
      </c>
      <c r="F24" s="151">
        <v>1</v>
      </c>
      <c r="G24" s="152"/>
      <c r="H24" s="153">
        <v>108</v>
      </c>
      <c r="I24" s="154"/>
      <c r="J24" s="154">
        <v>0</v>
      </c>
      <c r="K24" s="153">
        <v>108</v>
      </c>
      <c r="L24" s="154">
        <v>94</v>
      </c>
      <c r="M24" s="154">
        <v>14</v>
      </c>
      <c r="N24" s="154">
        <v>0</v>
      </c>
      <c r="O24" s="154"/>
      <c r="P24" s="154">
        <v>0</v>
      </c>
      <c r="Q24" s="155"/>
      <c r="R24" s="155">
        <v>0</v>
      </c>
      <c r="S24" s="154">
        <v>0</v>
      </c>
      <c r="T24" s="153">
        <v>32</v>
      </c>
      <c r="U24" s="154"/>
      <c r="V24" s="154"/>
      <c r="W24" s="154"/>
      <c r="X24" s="154"/>
      <c r="Y24" s="154"/>
      <c r="Z24" s="155"/>
      <c r="AA24" s="155"/>
      <c r="AB24" s="155"/>
      <c r="AC24" s="153">
        <v>76</v>
      </c>
      <c r="AD24" s="154"/>
      <c r="AE24" s="154"/>
      <c r="AF24" s="154"/>
      <c r="AG24" s="154"/>
      <c r="AH24" s="154"/>
      <c r="AI24" s="154"/>
      <c r="AJ24" s="155"/>
      <c r="AK24" s="155"/>
      <c r="AL24" s="154">
        <v>0</v>
      </c>
      <c r="AM24" s="154"/>
      <c r="AN24" s="154"/>
      <c r="AO24" s="154"/>
      <c r="AP24" s="154"/>
      <c r="AQ24" s="154"/>
      <c r="AR24" s="155"/>
      <c r="AS24" s="155"/>
      <c r="AT24" s="155"/>
      <c r="AU24" s="154">
        <v>0</v>
      </c>
      <c r="AV24" s="154"/>
      <c r="AW24" s="154"/>
      <c r="AX24" s="154"/>
      <c r="AY24" s="154"/>
      <c r="AZ24" s="154"/>
      <c r="BA24" s="154"/>
      <c r="BB24" s="155"/>
      <c r="BC24" s="155"/>
      <c r="BD24" s="154">
        <v>0</v>
      </c>
      <c r="BE24" s="154"/>
      <c r="BF24" s="154"/>
      <c r="BG24" s="154"/>
      <c r="BH24" s="154"/>
      <c r="BI24" s="154"/>
      <c r="BJ24" s="155"/>
      <c r="BK24" s="155"/>
      <c r="BL24" s="155"/>
      <c r="BM24" s="154">
        <v>0</v>
      </c>
      <c r="BN24" s="154">
        <v>0</v>
      </c>
      <c r="BO24" s="154">
        <v>0</v>
      </c>
      <c r="BP24" s="154"/>
      <c r="BQ24" s="154"/>
      <c r="BR24" s="154"/>
      <c r="BS24" s="154"/>
      <c r="BT24" s="154"/>
      <c r="BU24" s="154"/>
      <c r="BV24" s="155"/>
      <c r="BW24" s="155"/>
      <c r="BX24" s="154"/>
      <c r="BY24" s="156"/>
      <c r="BZ24" s="156"/>
      <c r="CA24" s="156"/>
      <c r="CB24" s="156"/>
      <c r="CC24" s="156"/>
      <c r="CD24" s="157"/>
      <c r="CE24" s="158"/>
      <c r="CF24" s="152"/>
      <c r="CG24" s="312">
        <f t="shared" si="5"/>
        <v>108</v>
      </c>
      <c r="CH24" s="50"/>
      <c r="CI24" s="9"/>
      <c r="CJ24" s="10"/>
      <c r="CK24" s="10"/>
    </row>
    <row r="25" spans="2:89" ht="13.5" thickBot="1">
      <c r="B25" s="147" t="s">
        <v>301</v>
      </c>
      <c r="C25" s="292" t="s">
        <v>168</v>
      </c>
      <c r="D25" s="149">
        <v>0</v>
      </c>
      <c r="E25" s="150">
        <v>1</v>
      </c>
      <c r="F25" s="151">
        <v>0</v>
      </c>
      <c r="G25" s="152"/>
      <c r="H25" s="153">
        <v>36</v>
      </c>
      <c r="I25" s="154"/>
      <c r="J25" s="154">
        <v>0</v>
      </c>
      <c r="K25" s="153">
        <v>36</v>
      </c>
      <c r="L25" s="154">
        <v>26</v>
      </c>
      <c r="M25" s="154">
        <v>10</v>
      </c>
      <c r="N25" s="154">
        <v>0</v>
      </c>
      <c r="O25" s="154"/>
      <c r="P25" s="154">
        <v>0</v>
      </c>
      <c r="Q25" s="155"/>
      <c r="R25" s="155">
        <v>0</v>
      </c>
      <c r="S25" s="154">
        <v>0</v>
      </c>
      <c r="T25" s="153">
        <v>36</v>
      </c>
      <c r="U25" s="154"/>
      <c r="V25" s="154"/>
      <c r="W25" s="154"/>
      <c r="X25" s="154"/>
      <c r="Y25" s="154"/>
      <c r="Z25" s="155"/>
      <c r="AA25" s="155"/>
      <c r="AB25" s="155"/>
      <c r="AC25" s="153">
        <v>0</v>
      </c>
      <c r="AD25" s="154"/>
      <c r="AE25" s="154"/>
      <c r="AF25" s="154"/>
      <c r="AG25" s="154"/>
      <c r="AH25" s="154"/>
      <c r="AI25" s="154"/>
      <c r="AJ25" s="155"/>
      <c r="AK25" s="155"/>
      <c r="AL25" s="154">
        <v>0</v>
      </c>
      <c r="AM25" s="154"/>
      <c r="AN25" s="154"/>
      <c r="AO25" s="154"/>
      <c r="AP25" s="154"/>
      <c r="AQ25" s="154"/>
      <c r="AR25" s="155"/>
      <c r="AS25" s="155"/>
      <c r="AT25" s="155"/>
      <c r="AU25" s="154">
        <v>0</v>
      </c>
      <c r="AV25" s="154"/>
      <c r="AW25" s="154"/>
      <c r="AX25" s="154"/>
      <c r="AY25" s="154"/>
      <c r="AZ25" s="154"/>
      <c r="BA25" s="154"/>
      <c r="BB25" s="155"/>
      <c r="BC25" s="155"/>
      <c r="BD25" s="154">
        <v>0</v>
      </c>
      <c r="BE25" s="154"/>
      <c r="BF25" s="154"/>
      <c r="BG25" s="154"/>
      <c r="BH25" s="154"/>
      <c r="BI25" s="154"/>
      <c r="BJ25" s="155"/>
      <c r="BK25" s="155"/>
      <c r="BL25" s="155"/>
      <c r="BM25" s="154">
        <v>0</v>
      </c>
      <c r="BN25" s="154">
        <v>0</v>
      </c>
      <c r="BO25" s="154">
        <v>0</v>
      </c>
      <c r="BP25" s="154"/>
      <c r="BQ25" s="154"/>
      <c r="BR25" s="154"/>
      <c r="BS25" s="154"/>
      <c r="BT25" s="154"/>
      <c r="BU25" s="154"/>
      <c r="BV25" s="155"/>
      <c r="BW25" s="155"/>
      <c r="BX25" s="154"/>
      <c r="BY25" s="156"/>
      <c r="BZ25" s="156"/>
      <c r="CA25" s="156"/>
      <c r="CB25" s="156"/>
      <c r="CC25" s="156"/>
      <c r="CD25" s="157"/>
      <c r="CE25" s="158"/>
      <c r="CF25" s="152"/>
      <c r="CG25" s="312">
        <f t="shared" si="5"/>
        <v>36</v>
      </c>
      <c r="CH25" s="50"/>
      <c r="CI25" s="9"/>
      <c r="CJ25" s="10"/>
      <c r="CK25" s="10"/>
    </row>
    <row r="26" spans="2:89" ht="13.5" thickBot="1">
      <c r="B26" s="147" t="s">
        <v>302</v>
      </c>
      <c r="C26" s="294" t="s">
        <v>169</v>
      </c>
      <c r="D26" s="149">
        <v>0</v>
      </c>
      <c r="E26" s="150">
        <v>2</v>
      </c>
      <c r="F26" s="151">
        <v>0</v>
      </c>
      <c r="G26" s="152"/>
      <c r="H26" s="153">
        <v>36</v>
      </c>
      <c r="I26" s="154"/>
      <c r="J26" s="154">
        <v>0</v>
      </c>
      <c r="K26" s="153">
        <v>36</v>
      </c>
      <c r="L26" s="154">
        <v>26</v>
      </c>
      <c r="M26" s="154">
        <v>10</v>
      </c>
      <c r="N26" s="154">
        <v>0</v>
      </c>
      <c r="O26" s="154"/>
      <c r="P26" s="154">
        <v>0</v>
      </c>
      <c r="Q26" s="155"/>
      <c r="R26" s="155">
        <v>0</v>
      </c>
      <c r="S26" s="154">
        <v>0</v>
      </c>
      <c r="T26" s="153">
        <v>0</v>
      </c>
      <c r="U26" s="154"/>
      <c r="V26" s="154"/>
      <c r="W26" s="154"/>
      <c r="X26" s="154"/>
      <c r="Y26" s="154"/>
      <c r="Z26" s="155"/>
      <c r="AA26" s="155"/>
      <c r="AB26" s="155"/>
      <c r="AC26" s="153">
        <v>36</v>
      </c>
      <c r="AD26" s="154"/>
      <c r="AE26" s="154"/>
      <c r="AF26" s="154"/>
      <c r="AG26" s="154"/>
      <c r="AH26" s="154"/>
      <c r="AI26" s="154"/>
      <c r="AJ26" s="155"/>
      <c r="AK26" s="155"/>
      <c r="AL26" s="154">
        <v>0</v>
      </c>
      <c r="AM26" s="154"/>
      <c r="AN26" s="154"/>
      <c r="AO26" s="154"/>
      <c r="AP26" s="154"/>
      <c r="AQ26" s="154"/>
      <c r="AR26" s="155"/>
      <c r="AS26" s="155"/>
      <c r="AT26" s="155"/>
      <c r="AU26" s="154">
        <v>0</v>
      </c>
      <c r="AV26" s="154"/>
      <c r="AW26" s="154"/>
      <c r="AX26" s="154"/>
      <c r="AY26" s="154"/>
      <c r="AZ26" s="154"/>
      <c r="BA26" s="154"/>
      <c r="BB26" s="155"/>
      <c r="BC26" s="155"/>
      <c r="BD26" s="154">
        <v>0</v>
      </c>
      <c r="BE26" s="154"/>
      <c r="BF26" s="154"/>
      <c r="BG26" s="154"/>
      <c r="BH26" s="154"/>
      <c r="BI26" s="154"/>
      <c r="BJ26" s="155"/>
      <c r="BK26" s="155"/>
      <c r="BL26" s="155"/>
      <c r="BM26" s="154">
        <v>0</v>
      </c>
      <c r="BN26" s="154">
        <v>0</v>
      </c>
      <c r="BO26" s="154">
        <v>0</v>
      </c>
      <c r="BP26" s="154"/>
      <c r="BQ26" s="154"/>
      <c r="BR26" s="154"/>
      <c r="BS26" s="154"/>
      <c r="BT26" s="154"/>
      <c r="BU26" s="154"/>
      <c r="BV26" s="155"/>
      <c r="BW26" s="155"/>
      <c r="BX26" s="154"/>
      <c r="BY26" s="156"/>
      <c r="BZ26" s="156"/>
      <c r="CA26" s="156"/>
      <c r="CB26" s="156"/>
      <c r="CC26" s="156"/>
      <c r="CD26" s="157"/>
      <c r="CE26" s="158"/>
      <c r="CF26" s="152"/>
      <c r="CG26" s="312">
        <f t="shared" si="5"/>
        <v>36</v>
      </c>
      <c r="CH26" s="50"/>
      <c r="CI26" s="9"/>
      <c r="CJ26" s="10"/>
      <c r="CK26" s="10"/>
    </row>
    <row r="27" spans="2:89" ht="13.5" thickBot="1">
      <c r="B27" s="147" t="s">
        <v>303</v>
      </c>
      <c r="C27" s="295" t="s">
        <v>170</v>
      </c>
      <c r="D27" s="149">
        <v>0</v>
      </c>
      <c r="E27" s="150">
        <v>1</v>
      </c>
      <c r="F27" s="151">
        <v>0</v>
      </c>
      <c r="G27" s="152"/>
      <c r="H27" s="153">
        <v>36</v>
      </c>
      <c r="I27" s="154"/>
      <c r="J27" s="154">
        <v>0</v>
      </c>
      <c r="K27" s="153">
        <v>36</v>
      </c>
      <c r="L27" s="154">
        <v>10</v>
      </c>
      <c r="M27" s="154">
        <v>26</v>
      </c>
      <c r="N27" s="154">
        <v>0</v>
      </c>
      <c r="O27" s="154"/>
      <c r="P27" s="154">
        <v>0</v>
      </c>
      <c r="Q27" s="155"/>
      <c r="R27" s="155">
        <v>0</v>
      </c>
      <c r="S27" s="154">
        <v>0</v>
      </c>
      <c r="T27" s="153">
        <v>36</v>
      </c>
      <c r="U27" s="154"/>
      <c r="V27" s="154"/>
      <c r="W27" s="154"/>
      <c r="X27" s="154"/>
      <c r="Y27" s="154"/>
      <c r="Z27" s="155"/>
      <c r="AA27" s="155"/>
      <c r="AB27" s="155"/>
      <c r="AC27" s="153">
        <v>0</v>
      </c>
      <c r="AD27" s="154"/>
      <c r="AE27" s="154"/>
      <c r="AF27" s="154"/>
      <c r="AG27" s="154"/>
      <c r="AH27" s="154"/>
      <c r="AI27" s="154"/>
      <c r="AJ27" s="155"/>
      <c r="AK27" s="155"/>
      <c r="AL27" s="154">
        <v>0</v>
      </c>
      <c r="AM27" s="154"/>
      <c r="AN27" s="154"/>
      <c r="AO27" s="154"/>
      <c r="AP27" s="154"/>
      <c r="AQ27" s="154"/>
      <c r="AR27" s="155"/>
      <c r="AS27" s="155"/>
      <c r="AT27" s="155"/>
      <c r="AU27" s="154">
        <v>0</v>
      </c>
      <c r="AV27" s="154"/>
      <c r="AW27" s="154"/>
      <c r="AX27" s="154"/>
      <c r="AY27" s="154"/>
      <c r="AZ27" s="154"/>
      <c r="BA27" s="154"/>
      <c r="BB27" s="155"/>
      <c r="BC27" s="155"/>
      <c r="BD27" s="154">
        <v>0</v>
      </c>
      <c r="BE27" s="154"/>
      <c r="BF27" s="154"/>
      <c r="BG27" s="154"/>
      <c r="BH27" s="154"/>
      <c r="BI27" s="154"/>
      <c r="BJ27" s="155"/>
      <c r="BK27" s="155"/>
      <c r="BL27" s="155"/>
      <c r="BM27" s="154">
        <v>0</v>
      </c>
      <c r="BN27" s="154">
        <v>0</v>
      </c>
      <c r="BO27" s="154">
        <v>0</v>
      </c>
      <c r="BP27" s="154"/>
      <c r="BQ27" s="154"/>
      <c r="BR27" s="154"/>
      <c r="BS27" s="154"/>
      <c r="BT27" s="154"/>
      <c r="BU27" s="154"/>
      <c r="BV27" s="155"/>
      <c r="BW27" s="155"/>
      <c r="BX27" s="154"/>
      <c r="BY27" s="156"/>
      <c r="BZ27" s="156"/>
      <c r="CA27" s="156"/>
      <c r="CB27" s="156"/>
      <c r="CC27" s="156"/>
      <c r="CD27" s="157"/>
      <c r="CE27" s="158"/>
      <c r="CF27" s="152"/>
      <c r="CG27" s="312">
        <f>SUM(T27,AC27,AL27,AU27,BD27+BM27+BN27+BO27)</f>
        <v>36</v>
      </c>
      <c r="CH27" s="50"/>
      <c r="CI27" s="9"/>
      <c r="CJ27" s="10"/>
      <c r="CK27" s="10"/>
    </row>
    <row r="28" spans="2:89" ht="13.5" thickBot="1">
      <c r="B28" s="147" t="s">
        <v>326</v>
      </c>
      <c r="C28" s="295" t="s">
        <v>327</v>
      </c>
      <c r="D28" s="149">
        <v>0</v>
      </c>
      <c r="E28" s="150">
        <v>1</v>
      </c>
      <c r="F28" s="151">
        <v>0</v>
      </c>
      <c r="G28" s="152"/>
      <c r="H28" s="153">
        <v>36</v>
      </c>
      <c r="I28" s="154"/>
      <c r="J28" s="154">
        <v>0</v>
      </c>
      <c r="K28" s="153">
        <v>36</v>
      </c>
      <c r="L28" s="154">
        <v>10</v>
      </c>
      <c r="M28" s="154">
        <v>26</v>
      </c>
      <c r="N28" s="154">
        <v>0</v>
      </c>
      <c r="O28" s="154"/>
      <c r="P28" s="154">
        <v>0</v>
      </c>
      <c r="Q28" s="155"/>
      <c r="R28" s="155">
        <v>0</v>
      </c>
      <c r="S28" s="154">
        <v>0</v>
      </c>
      <c r="T28" s="153"/>
      <c r="U28" s="154"/>
      <c r="V28" s="154"/>
      <c r="W28" s="154"/>
      <c r="X28" s="154"/>
      <c r="Y28" s="154"/>
      <c r="Z28" s="155"/>
      <c r="AA28" s="155"/>
      <c r="AB28" s="155"/>
      <c r="AC28" s="153">
        <v>39</v>
      </c>
      <c r="AD28" s="154"/>
      <c r="AE28" s="154"/>
      <c r="AF28" s="154"/>
      <c r="AG28" s="154"/>
      <c r="AH28" s="154"/>
      <c r="AI28" s="154"/>
      <c r="AJ28" s="155"/>
      <c r="AK28" s="155"/>
      <c r="AL28" s="154">
        <v>0</v>
      </c>
      <c r="AM28" s="154"/>
      <c r="AN28" s="154"/>
      <c r="AO28" s="154"/>
      <c r="AP28" s="154"/>
      <c r="AQ28" s="154"/>
      <c r="AR28" s="155"/>
      <c r="AS28" s="155"/>
      <c r="AT28" s="155"/>
      <c r="AU28" s="154">
        <v>0</v>
      </c>
      <c r="AV28" s="154"/>
      <c r="AW28" s="154"/>
      <c r="AX28" s="154"/>
      <c r="AY28" s="154"/>
      <c r="AZ28" s="154"/>
      <c r="BA28" s="154"/>
      <c r="BB28" s="155"/>
      <c r="BC28" s="155"/>
      <c r="BD28" s="154">
        <v>0</v>
      </c>
      <c r="BE28" s="154"/>
      <c r="BF28" s="154"/>
      <c r="BG28" s="154"/>
      <c r="BH28" s="154"/>
      <c r="BI28" s="154"/>
      <c r="BJ28" s="155"/>
      <c r="BK28" s="155"/>
      <c r="BL28" s="155"/>
      <c r="BM28" s="154">
        <v>0</v>
      </c>
      <c r="BN28" s="154">
        <v>0</v>
      </c>
      <c r="BO28" s="154">
        <v>0</v>
      </c>
      <c r="BP28" s="154"/>
      <c r="BQ28" s="154"/>
      <c r="BR28" s="154"/>
      <c r="BS28" s="154"/>
      <c r="BT28" s="154"/>
      <c r="BU28" s="154"/>
      <c r="BV28" s="155"/>
      <c r="BW28" s="155"/>
      <c r="BX28" s="154"/>
      <c r="BY28" s="156"/>
      <c r="BZ28" s="156"/>
      <c r="CA28" s="156"/>
      <c r="CB28" s="156"/>
      <c r="CC28" s="156"/>
      <c r="CD28" s="157"/>
      <c r="CE28" s="158"/>
      <c r="CF28" s="152"/>
      <c r="CG28" s="312">
        <f t="shared" si="5"/>
        <v>39</v>
      </c>
      <c r="CH28" s="50"/>
      <c r="CI28" s="9"/>
      <c r="CJ28" s="10"/>
      <c r="CK28" s="10"/>
    </row>
    <row r="29" spans="2:89" ht="26.25" thickBot="1">
      <c r="B29" s="283"/>
      <c r="C29" s="324" t="s">
        <v>171</v>
      </c>
      <c r="D29" s="284">
        <v>3</v>
      </c>
      <c r="E29" s="285">
        <v>1</v>
      </c>
      <c r="F29" s="286">
        <v>2</v>
      </c>
      <c r="G29" s="287"/>
      <c r="H29" s="283">
        <f>SUM(H30,H31,H32)</f>
        <v>455</v>
      </c>
      <c r="I29" s="283">
        <f aca="true" t="shared" si="6" ref="I29:BO29">SUM(I30,I31,I32)</f>
        <v>0</v>
      </c>
      <c r="J29" s="283">
        <f t="shared" si="6"/>
        <v>0</v>
      </c>
      <c r="K29" s="283">
        <f t="shared" si="6"/>
        <v>455</v>
      </c>
      <c r="L29" s="283">
        <f t="shared" si="6"/>
        <v>279</v>
      </c>
      <c r="M29" s="283">
        <f t="shared" si="6"/>
        <v>176</v>
      </c>
      <c r="N29" s="283">
        <f t="shared" si="6"/>
        <v>0</v>
      </c>
      <c r="O29" s="283">
        <f t="shared" si="6"/>
        <v>0</v>
      </c>
      <c r="P29" s="283">
        <f t="shared" si="6"/>
        <v>0</v>
      </c>
      <c r="Q29" s="283">
        <f t="shared" si="6"/>
        <v>0</v>
      </c>
      <c r="R29" s="283">
        <f t="shared" si="6"/>
        <v>0</v>
      </c>
      <c r="S29" s="283">
        <f t="shared" si="6"/>
        <v>0</v>
      </c>
      <c r="T29" s="283">
        <f t="shared" si="6"/>
        <v>143</v>
      </c>
      <c r="U29" s="283">
        <f t="shared" si="6"/>
        <v>0</v>
      </c>
      <c r="V29" s="283">
        <f t="shared" si="6"/>
        <v>0</v>
      </c>
      <c r="W29" s="283">
        <f t="shared" si="6"/>
        <v>0</v>
      </c>
      <c r="X29" s="283">
        <f t="shared" si="6"/>
        <v>0</v>
      </c>
      <c r="Y29" s="283">
        <f t="shared" si="6"/>
        <v>0</v>
      </c>
      <c r="Z29" s="283">
        <f t="shared" si="6"/>
        <v>0</v>
      </c>
      <c r="AA29" s="283">
        <f t="shared" si="6"/>
        <v>0</v>
      </c>
      <c r="AB29" s="283">
        <f t="shared" si="6"/>
        <v>0</v>
      </c>
      <c r="AC29" s="283">
        <f t="shared" si="6"/>
        <v>282</v>
      </c>
      <c r="AD29" s="283">
        <f t="shared" si="6"/>
        <v>0</v>
      </c>
      <c r="AE29" s="283">
        <f t="shared" si="6"/>
        <v>0</v>
      </c>
      <c r="AF29" s="283">
        <f t="shared" si="6"/>
        <v>0</v>
      </c>
      <c r="AG29" s="283">
        <f t="shared" si="6"/>
        <v>0</v>
      </c>
      <c r="AH29" s="283">
        <f t="shared" si="6"/>
        <v>0</v>
      </c>
      <c r="AI29" s="283">
        <f t="shared" si="6"/>
        <v>0</v>
      </c>
      <c r="AJ29" s="283">
        <f t="shared" si="6"/>
        <v>0</v>
      </c>
      <c r="AK29" s="283">
        <f t="shared" si="6"/>
        <v>0</v>
      </c>
      <c r="AL29" s="283">
        <f t="shared" si="6"/>
        <v>30</v>
      </c>
      <c r="AM29" s="283">
        <f t="shared" si="6"/>
        <v>0</v>
      </c>
      <c r="AN29" s="283">
        <f t="shared" si="6"/>
        <v>0</v>
      </c>
      <c r="AO29" s="283">
        <f t="shared" si="6"/>
        <v>0</v>
      </c>
      <c r="AP29" s="283">
        <f t="shared" si="6"/>
        <v>0</v>
      </c>
      <c r="AQ29" s="283">
        <f t="shared" si="6"/>
        <v>0</v>
      </c>
      <c r="AR29" s="283">
        <f t="shared" si="6"/>
        <v>0</v>
      </c>
      <c r="AS29" s="283">
        <f t="shared" si="6"/>
        <v>0</v>
      </c>
      <c r="AT29" s="283">
        <f t="shared" si="6"/>
        <v>0</v>
      </c>
      <c r="AU29" s="283">
        <f t="shared" si="6"/>
        <v>0</v>
      </c>
      <c r="AV29" s="283">
        <f t="shared" si="6"/>
        <v>0</v>
      </c>
      <c r="AW29" s="283">
        <f t="shared" si="6"/>
        <v>0</v>
      </c>
      <c r="AX29" s="283">
        <f t="shared" si="6"/>
        <v>0</v>
      </c>
      <c r="AY29" s="283">
        <f t="shared" si="6"/>
        <v>0</v>
      </c>
      <c r="AZ29" s="283">
        <f t="shared" si="6"/>
        <v>0</v>
      </c>
      <c r="BA29" s="283">
        <f t="shared" si="6"/>
        <v>0</v>
      </c>
      <c r="BB29" s="283">
        <f t="shared" si="6"/>
        <v>0</v>
      </c>
      <c r="BC29" s="283">
        <f t="shared" si="6"/>
        <v>0</v>
      </c>
      <c r="BD29" s="283">
        <f t="shared" si="6"/>
        <v>0</v>
      </c>
      <c r="BE29" s="283">
        <f t="shared" si="6"/>
        <v>0</v>
      </c>
      <c r="BF29" s="283">
        <f t="shared" si="6"/>
        <v>0</v>
      </c>
      <c r="BG29" s="283">
        <f t="shared" si="6"/>
        <v>0</v>
      </c>
      <c r="BH29" s="283">
        <f t="shared" si="6"/>
        <v>0</v>
      </c>
      <c r="BI29" s="283">
        <f t="shared" si="6"/>
        <v>0</v>
      </c>
      <c r="BJ29" s="283">
        <f t="shared" si="6"/>
        <v>0</v>
      </c>
      <c r="BK29" s="283">
        <f t="shared" si="6"/>
        <v>0</v>
      </c>
      <c r="BL29" s="283">
        <f t="shared" si="6"/>
        <v>0</v>
      </c>
      <c r="BM29" s="283">
        <f t="shared" si="6"/>
        <v>0</v>
      </c>
      <c r="BN29" s="283">
        <f t="shared" si="6"/>
        <v>0</v>
      </c>
      <c r="BO29" s="283">
        <f t="shared" si="6"/>
        <v>0</v>
      </c>
      <c r="BP29" s="154"/>
      <c r="BQ29" s="154"/>
      <c r="BR29" s="154"/>
      <c r="BS29" s="154"/>
      <c r="BT29" s="154"/>
      <c r="BU29" s="154"/>
      <c r="BV29" s="155"/>
      <c r="BW29" s="155"/>
      <c r="BX29" s="154"/>
      <c r="BY29" s="156"/>
      <c r="BZ29" s="156"/>
      <c r="CA29" s="156"/>
      <c r="CB29" s="156"/>
      <c r="CC29" s="156"/>
      <c r="CD29" s="157"/>
      <c r="CE29" s="158"/>
      <c r="CF29" s="152"/>
      <c r="CG29" s="312">
        <f t="shared" si="5"/>
        <v>455</v>
      </c>
      <c r="CH29" s="50"/>
      <c r="CI29" s="9"/>
      <c r="CJ29" s="10"/>
      <c r="CK29" s="10"/>
    </row>
    <row r="30" spans="2:89" ht="26.25" thickBot="1">
      <c r="B30" s="147" t="s">
        <v>304</v>
      </c>
      <c r="C30" s="295" t="s">
        <v>172</v>
      </c>
      <c r="D30" s="149">
        <v>2</v>
      </c>
      <c r="E30" s="150">
        <v>1</v>
      </c>
      <c r="F30" s="151">
        <v>0</v>
      </c>
      <c r="G30" s="152"/>
      <c r="H30" s="153">
        <v>234</v>
      </c>
      <c r="I30" s="154"/>
      <c r="J30" s="154">
        <v>0</v>
      </c>
      <c r="K30" s="153">
        <v>234</v>
      </c>
      <c r="L30" s="154">
        <v>158</v>
      </c>
      <c r="M30" s="154">
        <v>76</v>
      </c>
      <c r="N30" s="154">
        <v>0</v>
      </c>
      <c r="O30" s="154"/>
      <c r="P30" s="154">
        <v>0</v>
      </c>
      <c r="Q30" s="155"/>
      <c r="R30" s="154">
        <v>0</v>
      </c>
      <c r="S30" s="154">
        <v>0</v>
      </c>
      <c r="T30" s="153">
        <v>90</v>
      </c>
      <c r="U30" s="154"/>
      <c r="V30" s="154"/>
      <c r="W30" s="154"/>
      <c r="X30" s="154"/>
      <c r="Y30" s="154"/>
      <c r="Z30" s="155"/>
      <c r="AA30" s="155"/>
      <c r="AB30" s="155"/>
      <c r="AC30" s="153">
        <v>144</v>
      </c>
      <c r="AD30" s="154"/>
      <c r="AE30" s="154"/>
      <c r="AF30" s="154"/>
      <c r="AG30" s="154"/>
      <c r="AH30" s="154"/>
      <c r="AI30" s="154"/>
      <c r="AJ30" s="155"/>
      <c r="AK30" s="155"/>
      <c r="AL30" s="153">
        <v>0</v>
      </c>
      <c r="AM30" s="154"/>
      <c r="AN30" s="154"/>
      <c r="AO30" s="154"/>
      <c r="AP30" s="154"/>
      <c r="AQ30" s="154"/>
      <c r="AR30" s="155"/>
      <c r="AS30" s="155"/>
      <c r="AT30" s="155"/>
      <c r="AU30" s="154">
        <v>0</v>
      </c>
      <c r="AV30" s="154"/>
      <c r="AW30" s="154"/>
      <c r="AX30" s="154"/>
      <c r="AY30" s="154"/>
      <c r="AZ30" s="154"/>
      <c r="BA30" s="154"/>
      <c r="BB30" s="155"/>
      <c r="BC30" s="155"/>
      <c r="BD30" s="154">
        <v>0</v>
      </c>
      <c r="BE30" s="154"/>
      <c r="BF30" s="154"/>
      <c r="BG30" s="154"/>
      <c r="BH30" s="154"/>
      <c r="BI30" s="154"/>
      <c r="BJ30" s="155"/>
      <c r="BK30" s="155"/>
      <c r="BL30" s="155"/>
      <c r="BM30" s="154">
        <v>0</v>
      </c>
      <c r="BN30" s="154">
        <v>0</v>
      </c>
      <c r="BO30" s="154">
        <v>0</v>
      </c>
      <c r="BP30" s="154"/>
      <c r="BQ30" s="154"/>
      <c r="BR30" s="154"/>
      <c r="BS30" s="154"/>
      <c r="BT30" s="154"/>
      <c r="BU30" s="154"/>
      <c r="BV30" s="155"/>
      <c r="BW30" s="155"/>
      <c r="BX30" s="154"/>
      <c r="BY30" s="156"/>
      <c r="BZ30" s="156"/>
      <c r="CA30" s="156"/>
      <c r="CB30" s="156"/>
      <c r="CC30" s="156"/>
      <c r="CD30" s="157"/>
      <c r="CE30" s="158"/>
      <c r="CF30" s="152"/>
      <c r="CG30" s="312">
        <f t="shared" si="5"/>
        <v>234</v>
      </c>
      <c r="CH30" s="50"/>
      <c r="CI30" s="9"/>
      <c r="CJ30" s="10"/>
      <c r="CK30" s="10"/>
    </row>
    <row r="31" spans="2:89" ht="26.25" thickBot="1">
      <c r="B31" s="147" t="s">
        <v>305</v>
      </c>
      <c r="C31" s="295" t="s">
        <v>173</v>
      </c>
      <c r="D31" s="149">
        <v>3</v>
      </c>
      <c r="E31" s="150">
        <v>0</v>
      </c>
      <c r="F31" s="151">
        <v>2</v>
      </c>
      <c r="G31" s="152"/>
      <c r="H31" s="153">
        <v>100</v>
      </c>
      <c r="I31" s="154"/>
      <c r="J31" s="154">
        <v>0</v>
      </c>
      <c r="K31" s="153">
        <v>100</v>
      </c>
      <c r="L31" s="154">
        <v>30</v>
      </c>
      <c r="M31" s="154">
        <v>70</v>
      </c>
      <c r="N31" s="154">
        <v>0</v>
      </c>
      <c r="O31" s="154"/>
      <c r="P31" s="154">
        <v>0</v>
      </c>
      <c r="Q31" s="155"/>
      <c r="R31" s="154">
        <v>0</v>
      </c>
      <c r="S31" s="154">
        <v>0</v>
      </c>
      <c r="T31" s="153">
        <v>20</v>
      </c>
      <c r="U31" s="154"/>
      <c r="V31" s="154"/>
      <c r="W31" s="154"/>
      <c r="X31" s="154"/>
      <c r="Y31" s="154"/>
      <c r="Z31" s="155"/>
      <c r="AA31" s="155"/>
      <c r="AB31" s="155"/>
      <c r="AC31" s="153">
        <v>50</v>
      </c>
      <c r="AD31" s="154"/>
      <c r="AE31" s="154"/>
      <c r="AF31" s="154"/>
      <c r="AG31" s="154"/>
      <c r="AH31" s="154"/>
      <c r="AI31" s="154"/>
      <c r="AJ31" s="155"/>
      <c r="AK31" s="155"/>
      <c r="AL31" s="153">
        <v>30</v>
      </c>
      <c r="AM31" s="154"/>
      <c r="AN31" s="154"/>
      <c r="AO31" s="154"/>
      <c r="AP31" s="154"/>
      <c r="AQ31" s="154"/>
      <c r="AR31" s="155"/>
      <c r="AS31" s="155"/>
      <c r="AT31" s="155"/>
      <c r="AU31" s="154">
        <v>0</v>
      </c>
      <c r="AV31" s="154"/>
      <c r="AW31" s="154"/>
      <c r="AX31" s="154"/>
      <c r="AY31" s="154"/>
      <c r="AZ31" s="154"/>
      <c r="BA31" s="154"/>
      <c r="BB31" s="155"/>
      <c r="BC31" s="155"/>
      <c r="BD31" s="154">
        <v>0</v>
      </c>
      <c r="BE31" s="154"/>
      <c r="BF31" s="154"/>
      <c r="BG31" s="154"/>
      <c r="BH31" s="154"/>
      <c r="BI31" s="154"/>
      <c r="BJ31" s="155"/>
      <c r="BK31" s="155"/>
      <c r="BL31" s="155"/>
      <c r="BM31" s="154">
        <v>0</v>
      </c>
      <c r="BN31" s="154">
        <v>0</v>
      </c>
      <c r="BO31" s="154">
        <v>0</v>
      </c>
      <c r="BP31" s="154"/>
      <c r="BQ31" s="154"/>
      <c r="BR31" s="154"/>
      <c r="BS31" s="154"/>
      <c r="BT31" s="154"/>
      <c r="BU31" s="154"/>
      <c r="BV31" s="155"/>
      <c r="BW31" s="155"/>
      <c r="BX31" s="154"/>
      <c r="BY31" s="156"/>
      <c r="BZ31" s="156"/>
      <c r="CA31" s="156"/>
      <c r="CB31" s="156"/>
      <c r="CC31" s="156"/>
      <c r="CD31" s="157"/>
      <c r="CE31" s="158"/>
      <c r="CF31" s="152"/>
      <c r="CG31" s="312">
        <f t="shared" si="5"/>
        <v>100</v>
      </c>
      <c r="CH31" s="50"/>
      <c r="CI31" s="9"/>
      <c r="CJ31" s="10"/>
      <c r="CK31" s="10"/>
    </row>
    <row r="32" spans="2:89" ht="13.5" thickBot="1">
      <c r="B32" s="147" t="s">
        <v>306</v>
      </c>
      <c r="C32" s="295" t="s">
        <v>174</v>
      </c>
      <c r="D32" s="149">
        <v>2</v>
      </c>
      <c r="E32" s="150">
        <v>0</v>
      </c>
      <c r="F32" s="151">
        <v>1</v>
      </c>
      <c r="G32" s="152"/>
      <c r="H32" s="153">
        <v>121</v>
      </c>
      <c r="I32" s="154"/>
      <c r="J32" s="154">
        <v>0</v>
      </c>
      <c r="K32" s="153">
        <v>121</v>
      </c>
      <c r="L32" s="154">
        <v>91</v>
      </c>
      <c r="M32" s="154">
        <v>30</v>
      </c>
      <c r="N32" s="154">
        <v>0</v>
      </c>
      <c r="O32" s="154"/>
      <c r="P32" s="154">
        <v>0</v>
      </c>
      <c r="Q32" s="155"/>
      <c r="R32" s="154">
        <v>0</v>
      </c>
      <c r="S32" s="154">
        <v>0</v>
      </c>
      <c r="T32" s="153">
        <v>33</v>
      </c>
      <c r="U32" s="154"/>
      <c r="V32" s="154"/>
      <c r="W32" s="154"/>
      <c r="X32" s="154"/>
      <c r="Y32" s="154"/>
      <c r="Z32" s="155"/>
      <c r="AA32" s="155"/>
      <c r="AB32" s="155"/>
      <c r="AC32" s="153">
        <v>88</v>
      </c>
      <c r="AD32" s="154"/>
      <c r="AE32" s="154"/>
      <c r="AF32" s="154"/>
      <c r="AG32" s="154"/>
      <c r="AH32" s="154"/>
      <c r="AI32" s="154"/>
      <c r="AJ32" s="155"/>
      <c r="AK32" s="155"/>
      <c r="AL32" s="153">
        <v>0</v>
      </c>
      <c r="AM32" s="154"/>
      <c r="AN32" s="154"/>
      <c r="AO32" s="154"/>
      <c r="AP32" s="154"/>
      <c r="AQ32" s="154"/>
      <c r="AR32" s="155"/>
      <c r="AS32" s="155"/>
      <c r="AT32" s="155"/>
      <c r="AU32" s="154">
        <v>0</v>
      </c>
      <c r="AV32" s="154"/>
      <c r="AW32" s="154"/>
      <c r="AX32" s="154"/>
      <c r="AY32" s="154"/>
      <c r="AZ32" s="154"/>
      <c r="BA32" s="154"/>
      <c r="BB32" s="155"/>
      <c r="BC32" s="155"/>
      <c r="BD32" s="154">
        <v>0</v>
      </c>
      <c r="BE32" s="154"/>
      <c r="BF32" s="154"/>
      <c r="BG32" s="154"/>
      <c r="BH32" s="154"/>
      <c r="BI32" s="154"/>
      <c r="BJ32" s="155"/>
      <c r="BK32" s="155"/>
      <c r="BL32" s="155"/>
      <c r="BM32" s="154">
        <v>0</v>
      </c>
      <c r="BN32" s="154">
        <v>0</v>
      </c>
      <c r="BO32" s="154">
        <v>0</v>
      </c>
      <c r="BP32" s="154"/>
      <c r="BQ32" s="154"/>
      <c r="BR32" s="154"/>
      <c r="BS32" s="154"/>
      <c r="BT32" s="154"/>
      <c r="BU32" s="154"/>
      <c r="BV32" s="155"/>
      <c r="BW32" s="155"/>
      <c r="BX32" s="154"/>
      <c r="BY32" s="156"/>
      <c r="BZ32" s="156"/>
      <c r="CA32" s="156"/>
      <c r="CB32" s="156"/>
      <c r="CC32" s="156"/>
      <c r="CD32" s="157"/>
      <c r="CE32" s="158"/>
      <c r="CF32" s="152"/>
      <c r="CG32" s="312">
        <f t="shared" si="5"/>
        <v>121</v>
      </c>
      <c r="CH32" s="50"/>
      <c r="CI32" s="9"/>
      <c r="CJ32" s="10"/>
      <c r="CK32" s="10"/>
    </row>
    <row r="33" spans="2:89" ht="26.25" thickBot="1">
      <c r="B33" s="283" t="s">
        <v>175</v>
      </c>
      <c r="C33" s="328" t="s">
        <v>176</v>
      </c>
      <c r="D33" s="284">
        <v>0</v>
      </c>
      <c r="E33" s="285">
        <v>0</v>
      </c>
      <c r="F33" s="286">
        <v>0</v>
      </c>
      <c r="G33" s="287"/>
      <c r="H33" s="288">
        <v>0</v>
      </c>
      <c r="I33" s="289"/>
      <c r="J33" s="289">
        <v>0</v>
      </c>
      <c r="K33" s="288">
        <v>0</v>
      </c>
      <c r="L33" s="289">
        <v>0</v>
      </c>
      <c r="M33" s="289">
        <v>0</v>
      </c>
      <c r="N33" s="289">
        <v>0</v>
      </c>
      <c r="O33" s="289"/>
      <c r="P33" s="289">
        <v>0</v>
      </c>
      <c r="Q33" s="290"/>
      <c r="R33" s="290">
        <v>0</v>
      </c>
      <c r="S33" s="290">
        <v>0</v>
      </c>
      <c r="T33" s="283">
        <v>0</v>
      </c>
      <c r="U33" s="325"/>
      <c r="V33" s="325"/>
      <c r="W33" s="325"/>
      <c r="X33" s="325"/>
      <c r="Y33" s="325"/>
      <c r="Z33" s="326"/>
      <c r="AA33" s="326"/>
      <c r="AB33" s="326"/>
      <c r="AC33" s="283">
        <v>0</v>
      </c>
      <c r="AD33" s="325"/>
      <c r="AE33" s="325"/>
      <c r="AF33" s="325"/>
      <c r="AG33" s="325"/>
      <c r="AH33" s="325"/>
      <c r="AI33" s="325"/>
      <c r="AJ33" s="326"/>
      <c r="AK33" s="326"/>
      <c r="AL33" s="283">
        <v>0</v>
      </c>
      <c r="AM33" s="325"/>
      <c r="AN33" s="325"/>
      <c r="AO33" s="325"/>
      <c r="AP33" s="325"/>
      <c r="AQ33" s="325"/>
      <c r="AR33" s="326"/>
      <c r="AS33" s="326"/>
      <c r="AT33" s="326"/>
      <c r="AU33" s="283">
        <v>0</v>
      </c>
      <c r="AV33" s="325"/>
      <c r="AW33" s="325"/>
      <c r="AX33" s="325"/>
      <c r="AY33" s="325"/>
      <c r="AZ33" s="325"/>
      <c r="BA33" s="325"/>
      <c r="BB33" s="326"/>
      <c r="BC33" s="326"/>
      <c r="BD33" s="283">
        <v>0</v>
      </c>
      <c r="BE33" s="325"/>
      <c r="BF33" s="325"/>
      <c r="BG33" s="325"/>
      <c r="BH33" s="325"/>
      <c r="BI33" s="325"/>
      <c r="BJ33" s="326"/>
      <c r="BK33" s="326"/>
      <c r="BL33" s="326"/>
      <c r="BM33" s="291">
        <v>0</v>
      </c>
      <c r="BN33" s="327">
        <v>0</v>
      </c>
      <c r="BO33" s="325">
        <v>0</v>
      </c>
      <c r="BP33" s="154"/>
      <c r="BQ33" s="154"/>
      <c r="BR33" s="154"/>
      <c r="BS33" s="154"/>
      <c r="BT33" s="154"/>
      <c r="BU33" s="154"/>
      <c r="BV33" s="155"/>
      <c r="BW33" s="155"/>
      <c r="BX33" s="154"/>
      <c r="BY33" s="156"/>
      <c r="BZ33" s="156"/>
      <c r="CA33" s="156"/>
      <c r="CB33" s="156"/>
      <c r="CC33" s="156"/>
      <c r="CD33" s="157"/>
      <c r="CE33" s="158"/>
      <c r="CF33" s="152"/>
      <c r="CG33" s="312">
        <f t="shared" si="5"/>
        <v>0</v>
      </c>
      <c r="CH33" s="50"/>
      <c r="CI33" s="9"/>
      <c r="CJ33" s="10"/>
      <c r="CK33" s="10"/>
    </row>
    <row r="34" spans="2:89" ht="13.5" thickBot="1">
      <c r="B34" s="302" t="s">
        <v>177</v>
      </c>
      <c r="C34" s="309" t="s">
        <v>178</v>
      </c>
      <c r="D34" s="303">
        <v>0</v>
      </c>
      <c r="E34" s="304">
        <v>0</v>
      </c>
      <c r="F34" s="305">
        <v>0</v>
      </c>
      <c r="G34" s="306"/>
      <c r="H34" s="307">
        <v>0</v>
      </c>
      <c r="I34" s="308"/>
      <c r="J34" s="308">
        <v>0</v>
      </c>
      <c r="K34" s="307">
        <v>0</v>
      </c>
      <c r="L34" s="308">
        <v>0</v>
      </c>
      <c r="M34" s="308">
        <v>0</v>
      </c>
      <c r="N34" s="308">
        <v>0</v>
      </c>
      <c r="O34" s="308"/>
      <c r="P34" s="308">
        <v>0</v>
      </c>
      <c r="Q34" s="13"/>
      <c r="R34" s="13">
        <v>0</v>
      </c>
      <c r="S34" s="13">
        <v>0</v>
      </c>
      <c r="T34" s="307">
        <v>0</v>
      </c>
      <c r="U34" s="308"/>
      <c r="V34" s="308"/>
      <c r="W34" s="308"/>
      <c r="X34" s="308"/>
      <c r="Y34" s="308"/>
      <c r="Z34" s="13"/>
      <c r="AA34" s="13"/>
      <c r="AB34" s="13"/>
      <c r="AC34" s="307">
        <v>0</v>
      </c>
      <c r="AD34" s="308"/>
      <c r="AE34" s="308"/>
      <c r="AF34" s="308"/>
      <c r="AG34" s="308"/>
      <c r="AH34" s="308"/>
      <c r="AI34" s="308"/>
      <c r="AJ34" s="13"/>
      <c r="AK34" s="13"/>
      <c r="AL34" s="307">
        <v>0</v>
      </c>
      <c r="AM34" s="308"/>
      <c r="AN34" s="308"/>
      <c r="AO34" s="308"/>
      <c r="AP34" s="308"/>
      <c r="AQ34" s="308"/>
      <c r="AR34" s="13"/>
      <c r="AS34" s="13"/>
      <c r="AT34" s="13"/>
      <c r="AU34" s="307">
        <v>0</v>
      </c>
      <c r="AV34" s="308"/>
      <c r="AW34" s="308"/>
      <c r="AX34" s="308"/>
      <c r="AY34" s="308"/>
      <c r="AZ34" s="308"/>
      <c r="BA34" s="308"/>
      <c r="BB34" s="13"/>
      <c r="BC34" s="13"/>
      <c r="BD34" s="307">
        <v>0</v>
      </c>
      <c r="BE34" s="308"/>
      <c r="BF34" s="308"/>
      <c r="BG34" s="308"/>
      <c r="BH34" s="308"/>
      <c r="BI34" s="308"/>
      <c r="BJ34" s="13"/>
      <c r="BK34" s="13"/>
      <c r="BL34" s="13"/>
      <c r="BM34" s="296">
        <v>0</v>
      </c>
      <c r="BN34" s="280">
        <v>0</v>
      </c>
      <c r="BO34" s="308">
        <v>0</v>
      </c>
      <c r="BP34" s="154"/>
      <c r="BQ34" s="154"/>
      <c r="BR34" s="154"/>
      <c r="BS34" s="154"/>
      <c r="BT34" s="154"/>
      <c r="BU34" s="154"/>
      <c r="BV34" s="155"/>
      <c r="BW34" s="155"/>
      <c r="BX34" s="154"/>
      <c r="BY34" s="156"/>
      <c r="BZ34" s="156"/>
      <c r="CA34" s="156"/>
      <c r="CB34" s="156"/>
      <c r="CC34" s="156"/>
      <c r="CD34" s="157"/>
      <c r="CE34" s="158"/>
      <c r="CF34" s="152"/>
      <c r="CG34" s="312">
        <f t="shared" si="5"/>
        <v>0</v>
      </c>
      <c r="CH34" s="50"/>
      <c r="CI34" s="9"/>
      <c r="CJ34" s="10"/>
      <c r="CK34" s="10"/>
    </row>
    <row r="35" spans="2:89" ht="26.25" thickBot="1">
      <c r="B35" s="310" t="s">
        <v>233</v>
      </c>
      <c r="C35" s="311" t="s">
        <v>234</v>
      </c>
      <c r="D35" s="21">
        <v>0</v>
      </c>
      <c r="E35" s="21">
        <v>0</v>
      </c>
      <c r="F35" s="21">
        <v>0</v>
      </c>
      <c r="G35" s="21"/>
      <c r="H35" s="21">
        <v>0</v>
      </c>
      <c r="I35" s="21"/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/>
      <c r="P35" s="21">
        <v>0</v>
      </c>
      <c r="Q35" s="21"/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/>
      <c r="X35" s="21">
        <v>0</v>
      </c>
      <c r="Y35" s="21">
        <v>0</v>
      </c>
      <c r="Z35" s="21"/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/>
      <c r="AG35" s="21">
        <v>0</v>
      </c>
      <c r="AH35" s="21">
        <v>0</v>
      </c>
      <c r="AI35" s="21"/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/>
      <c r="AP35" s="21">
        <v>0</v>
      </c>
      <c r="AQ35" s="21">
        <v>0</v>
      </c>
      <c r="AR35" s="21"/>
      <c r="AS35" s="21">
        <v>0</v>
      </c>
      <c r="AT35" s="21">
        <v>0</v>
      </c>
      <c r="AU35" s="21">
        <v>0</v>
      </c>
      <c r="AV35" s="21">
        <v>0</v>
      </c>
      <c r="AW35" s="21">
        <v>0</v>
      </c>
      <c r="AX35" s="21"/>
      <c r="AY35" s="21">
        <v>0</v>
      </c>
      <c r="AZ35" s="21">
        <v>0</v>
      </c>
      <c r="BA35" s="21"/>
      <c r="BB35" s="21">
        <v>0</v>
      </c>
      <c r="BC35" s="21">
        <v>0</v>
      </c>
      <c r="BD35" s="21">
        <v>0</v>
      </c>
      <c r="BE35" s="21">
        <v>0</v>
      </c>
      <c r="BF35" s="21">
        <v>0</v>
      </c>
      <c r="BG35" s="21"/>
      <c r="BH35" s="21">
        <v>0</v>
      </c>
      <c r="BI35" s="21">
        <v>0</v>
      </c>
      <c r="BJ35" s="21"/>
      <c r="BK35" s="21">
        <v>0</v>
      </c>
      <c r="BL35" s="21">
        <v>0</v>
      </c>
      <c r="BM35" s="21">
        <v>0</v>
      </c>
      <c r="BN35" s="21">
        <v>0</v>
      </c>
      <c r="BO35" s="21">
        <v>0</v>
      </c>
      <c r="BP35" s="154"/>
      <c r="BQ35" s="154"/>
      <c r="BR35" s="154"/>
      <c r="BS35" s="154"/>
      <c r="BT35" s="154"/>
      <c r="BU35" s="154"/>
      <c r="BV35" s="155"/>
      <c r="BW35" s="155"/>
      <c r="BX35" s="154"/>
      <c r="BY35" s="156"/>
      <c r="BZ35" s="156"/>
      <c r="CA35" s="156"/>
      <c r="CB35" s="156"/>
      <c r="CC35" s="156"/>
      <c r="CD35" s="157"/>
      <c r="CE35" s="158"/>
      <c r="CF35" s="152"/>
      <c r="CG35" s="312">
        <f t="shared" si="5"/>
        <v>0</v>
      </c>
      <c r="CH35" s="50"/>
      <c r="CI35" s="9"/>
      <c r="CJ35" s="10"/>
      <c r="CK35" s="10"/>
    </row>
    <row r="36" spans="1:89" s="66" customFormat="1" ht="27" customHeight="1" thickBot="1">
      <c r="A36" s="51"/>
      <c r="B36" s="420" t="s">
        <v>135</v>
      </c>
      <c r="C36" s="421" t="s">
        <v>286</v>
      </c>
      <c r="D36" s="422" t="s">
        <v>188</v>
      </c>
      <c r="E36" s="423" t="s">
        <v>187</v>
      </c>
      <c r="F36" s="424" t="s">
        <v>206</v>
      </c>
      <c r="G36" s="425"/>
      <c r="H36" s="426">
        <f>SUM(H37,H38,H39,H40,H41+H42+H43+H44)</f>
        <v>576</v>
      </c>
      <c r="I36" s="426">
        <f aca="true" t="shared" si="7" ref="I36:AK36">SUM(I37,I38,I39,I40,I41+I42+I43+I44)</f>
        <v>0</v>
      </c>
      <c r="J36" s="426">
        <f t="shared" si="7"/>
        <v>30</v>
      </c>
      <c r="K36" s="426">
        <f t="shared" si="7"/>
        <v>546</v>
      </c>
      <c r="L36" s="426">
        <f t="shared" si="7"/>
        <v>144</v>
      </c>
      <c r="M36" s="426">
        <f t="shared" si="7"/>
        <v>402</v>
      </c>
      <c r="N36" s="426">
        <f t="shared" si="7"/>
        <v>0</v>
      </c>
      <c r="O36" s="426">
        <f t="shared" si="7"/>
        <v>0</v>
      </c>
      <c r="P36" s="426">
        <f t="shared" si="7"/>
        <v>0</v>
      </c>
      <c r="Q36" s="426">
        <f t="shared" si="7"/>
        <v>0</v>
      </c>
      <c r="R36" s="426">
        <f t="shared" si="7"/>
        <v>0</v>
      </c>
      <c r="S36" s="426">
        <f t="shared" si="7"/>
        <v>0</v>
      </c>
      <c r="T36" s="426">
        <f t="shared" si="7"/>
        <v>0</v>
      </c>
      <c r="U36" s="426">
        <f t="shared" si="7"/>
        <v>0</v>
      </c>
      <c r="V36" s="426">
        <f t="shared" si="7"/>
        <v>0</v>
      </c>
      <c r="W36" s="426">
        <f t="shared" si="7"/>
        <v>0</v>
      </c>
      <c r="X36" s="426">
        <f t="shared" si="7"/>
        <v>0</v>
      </c>
      <c r="Y36" s="426">
        <f t="shared" si="7"/>
        <v>0</v>
      </c>
      <c r="Z36" s="426">
        <f t="shared" si="7"/>
        <v>0</v>
      </c>
      <c r="AA36" s="426">
        <f t="shared" si="7"/>
        <v>0</v>
      </c>
      <c r="AB36" s="426">
        <f t="shared" si="7"/>
        <v>0</v>
      </c>
      <c r="AC36" s="426">
        <f t="shared" si="7"/>
        <v>0</v>
      </c>
      <c r="AD36" s="426">
        <f t="shared" si="7"/>
        <v>0</v>
      </c>
      <c r="AE36" s="426">
        <f t="shared" si="7"/>
        <v>0</v>
      </c>
      <c r="AF36" s="426">
        <f t="shared" si="7"/>
        <v>0</v>
      </c>
      <c r="AG36" s="426">
        <f t="shared" si="7"/>
        <v>0</v>
      </c>
      <c r="AH36" s="426">
        <f t="shared" si="7"/>
        <v>0</v>
      </c>
      <c r="AI36" s="426">
        <f t="shared" si="7"/>
        <v>0</v>
      </c>
      <c r="AJ36" s="426">
        <f t="shared" si="7"/>
        <v>0</v>
      </c>
      <c r="AK36" s="426">
        <f t="shared" si="7"/>
        <v>0</v>
      </c>
      <c r="AL36" s="426">
        <f>SUM(AL37,AL38,AL39,AL40,AL41+AL42+AL43+AL44)</f>
        <v>140</v>
      </c>
      <c r="AM36" s="426">
        <f aca="true" t="shared" si="8" ref="AM36:BO36">SUM(AM37,AM38,AM39,AM40,AM41+AM42+AM43+AM44)</f>
        <v>0</v>
      </c>
      <c r="AN36" s="426">
        <f t="shared" si="8"/>
        <v>0</v>
      </c>
      <c r="AO36" s="426">
        <f t="shared" si="8"/>
        <v>0</v>
      </c>
      <c r="AP36" s="426">
        <f t="shared" si="8"/>
        <v>0</v>
      </c>
      <c r="AQ36" s="426">
        <f t="shared" si="8"/>
        <v>0</v>
      </c>
      <c r="AR36" s="426">
        <f t="shared" si="8"/>
        <v>0</v>
      </c>
      <c r="AS36" s="426">
        <f t="shared" si="8"/>
        <v>0</v>
      </c>
      <c r="AT36" s="426">
        <f t="shared" si="8"/>
        <v>0</v>
      </c>
      <c r="AU36" s="426">
        <f t="shared" si="8"/>
        <v>116</v>
      </c>
      <c r="AV36" s="426">
        <f t="shared" si="8"/>
        <v>0</v>
      </c>
      <c r="AW36" s="426">
        <f t="shared" si="8"/>
        <v>0</v>
      </c>
      <c r="AX36" s="426">
        <f t="shared" si="8"/>
        <v>0</v>
      </c>
      <c r="AY36" s="426">
        <f t="shared" si="8"/>
        <v>0</v>
      </c>
      <c r="AZ36" s="426">
        <f t="shared" si="8"/>
        <v>0</v>
      </c>
      <c r="BA36" s="426">
        <f t="shared" si="8"/>
        <v>0</v>
      </c>
      <c r="BB36" s="426">
        <f t="shared" si="8"/>
        <v>0</v>
      </c>
      <c r="BC36" s="426">
        <f t="shared" si="8"/>
        <v>0</v>
      </c>
      <c r="BD36" s="426">
        <f t="shared" si="8"/>
        <v>88</v>
      </c>
      <c r="BE36" s="426">
        <f t="shared" si="8"/>
        <v>0</v>
      </c>
      <c r="BF36" s="426">
        <f t="shared" si="8"/>
        <v>0</v>
      </c>
      <c r="BG36" s="426">
        <f t="shared" si="8"/>
        <v>0</v>
      </c>
      <c r="BH36" s="426">
        <f t="shared" si="8"/>
        <v>0</v>
      </c>
      <c r="BI36" s="426">
        <f t="shared" si="8"/>
        <v>0</v>
      </c>
      <c r="BJ36" s="426">
        <f t="shared" si="8"/>
        <v>0</v>
      </c>
      <c r="BK36" s="426">
        <f t="shared" si="8"/>
        <v>0</v>
      </c>
      <c r="BL36" s="426">
        <f t="shared" si="8"/>
        <v>0</v>
      </c>
      <c r="BM36" s="426">
        <f t="shared" si="8"/>
        <v>168</v>
      </c>
      <c r="BN36" s="426">
        <f t="shared" si="8"/>
        <v>28</v>
      </c>
      <c r="BO36" s="426">
        <f t="shared" si="8"/>
        <v>36</v>
      </c>
      <c r="BP36" s="53" t="e">
        <f>#REF!+BP50+BP54</f>
        <v>#REF!</v>
      </c>
      <c r="BQ36" s="53" t="e">
        <f>#REF!+BQ50+BQ54</f>
        <v>#REF!</v>
      </c>
      <c r="BR36" s="53" t="e">
        <f>#REF!+BR50+BR54</f>
        <v>#REF!</v>
      </c>
      <c r="BS36" s="53" t="e">
        <f>#REF!+BS50+BS54</f>
        <v>#REF!</v>
      </c>
      <c r="BT36" s="53" t="e">
        <f>#REF!+BT50+BT54</f>
        <v>#REF!</v>
      </c>
      <c r="BU36" s="53" t="e">
        <f>#REF!+BU50+BU54</f>
        <v>#REF!</v>
      </c>
      <c r="BV36" s="53" t="e">
        <f>#REF!+BV50+BV54</f>
        <v>#REF!</v>
      </c>
      <c r="BW36" s="53" t="e">
        <f>#REF!+BW50+BW54</f>
        <v>#REF!</v>
      </c>
      <c r="BX36" s="60"/>
      <c r="BY36" s="57"/>
      <c r="BZ36" s="57"/>
      <c r="CA36" s="57"/>
      <c r="CB36" s="57"/>
      <c r="CC36" s="57"/>
      <c r="CD36" s="58"/>
      <c r="CE36" s="59"/>
      <c r="CF36" s="61"/>
      <c r="CG36" s="312">
        <f t="shared" si="5"/>
        <v>576</v>
      </c>
      <c r="CH36" s="63"/>
      <c r="CI36" s="64"/>
      <c r="CJ36" s="65"/>
      <c r="CK36" s="65"/>
    </row>
    <row r="37" spans="2:89" ht="15">
      <c r="B37" s="329" t="s">
        <v>136</v>
      </c>
      <c r="C37" s="330" t="s">
        <v>159</v>
      </c>
      <c r="D37" s="330">
        <v>0</v>
      </c>
      <c r="E37" s="330">
        <v>6</v>
      </c>
      <c r="F37" s="237" t="s">
        <v>309</v>
      </c>
      <c r="G37" s="236"/>
      <c r="H37" s="333">
        <v>48</v>
      </c>
      <c r="I37" s="333"/>
      <c r="J37" s="333">
        <v>4</v>
      </c>
      <c r="K37" s="333">
        <v>44</v>
      </c>
      <c r="L37" s="333">
        <v>44</v>
      </c>
      <c r="M37" s="334">
        <v>0</v>
      </c>
      <c r="N37" s="333">
        <v>0</v>
      </c>
      <c r="O37" s="333"/>
      <c r="P37" s="333">
        <v>0</v>
      </c>
      <c r="Q37" s="333"/>
      <c r="R37" s="333">
        <v>0</v>
      </c>
      <c r="S37" s="333">
        <v>0</v>
      </c>
      <c r="T37" s="333">
        <v>0</v>
      </c>
      <c r="U37" s="333"/>
      <c r="V37" s="333"/>
      <c r="W37" s="333"/>
      <c r="X37" s="333"/>
      <c r="Y37" s="333"/>
      <c r="Z37" s="333"/>
      <c r="AA37" s="333"/>
      <c r="AB37" s="333"/>
      <c r="AC37" s="333">
        <v>0</v>
      </c>
      <c r="AD37" s="333"/>
      <c r="AE37" s="333"/>
      <c r="AF37" s="333"/>
      <c r="AG37" s="333"/>
      <c r="AH37" s="333"/>
      <c r="AI37" s="333"/>
      <c r="AJ37" s="333"/>
      <c r="AK37" s="333"/>
      <c r="AL37" s="334">
        <v>0</v>
      </c>
      <c r="AM37" s="333"/>
      <c r="AN37" s="333"/>
      <c r="AO37" s="333"/>
      <c r="AP37" s="333"/>
      <c r="AQ37" s="333"/>
      <c r="AR37" s="333"/>
      <c r="AS37" s="333"/>
      <c r="AT37" s="333"/>
      <c r="AU37" s="335">
        <v>0</v>
      </c>
      <c r="AV37" s="336"/>
      <c r="AW37" s="336"/>
      <c r="AX37" s="336"/>
      <c r="AY37" s="336"/>
      <c r="AZ37" s="336"/>
      <c r="BA37" s="336"/>
      <c r="BB37" s="336"/>
      <c r="BC37" s="336"/>
      <c r="BD37" s="334">
        <v>0</v>
      </c>
      <c r="BE37" s="336"/>
      <c r="BF37" s="336"/>
      <c r="BG37" s="336"/>
      <c r="BH37" s="336"/>
      <c r="BI37" s="336"/>
      <c r="BJ37" s="336"/>
      <c r="BK37" s="336"/>
      <c r="BL37" s="336"/>
      <c r="BM37" s="339">
        <v>48</v>
      </c>
      <c r="BN37" s="339">
        <v>0</v>
      </c>
      <c r="BO37" s="334">
        <v>0</v>
      </c>
      <c r="BP37" s="73"/>
      <c r="BQ37" s="69">
        <f aca="true" t="shared" si="9" ref="BQ37:BQ47">BO37-BS37</f>
        <v>0</v>
      </c>
      <c r="BR37" s="69"/>
      <c r="BS37" s="69">
        <f aca="true" t="shared" si="10" ref="BS37:BS47">1*BO37</f>
        <v>0</v>
      </c>
      <c r="BT37" s="71">
        <f aca="true" t="shared" si="11" ref="BT37:BT47">BS37-BU37-BV37</f>
        <v>0</v>
      </c>
      <c r="BU37" s="74"/>
      <c r="BV37" s="75"/>
      <c r="BW37" s="70"/>
      <c r="BX37" s="73"/>
      <c r="BY37" s="69" t="e">
        <f>#REF!-CA37</f>
        <v>#REF!</v>
      </c>
      <c r="BZ37" s="69"/>
      <c r="CA37" s="69" t="e">
        <f>1*#REF!</f>
        <v>#REF!</v>
      </c>
      <c r="CB37" s="71" t="e">
        <f aca="true" t="shared" si="12" ref="CB37:CB47">CA37-CC37-CD37</f>
        <v>#REF!</v>
      </c>
      <c r="CC37" s="74"/>
      <c r="CD37" s="75"/>
      <c r="CE37" s="70"/>
      <c r="CF37" s="67"/>
      <c r="CG37" s="312">
        <f t="shared" si="5"/>
        <v>48</v>
      </c>
      <c r="CH37" s="76"/>
      <c r="CI37" s="10"/>
      <c r="CJ37" s="10"/>
      <c r="CK37" s="10"/>
    </row>
    <row r="38" spans="2:89" ht="15">
      <c r="B38" s="329" t="s">
        <v>137</v>
      </c>
      <c r="C38" s="330" t="s">
        <v>7</v>
      </c>
      <c r="D38" s="262">
        <v>0</v>
      </c>
      <c r="E38" s="262">
        <v>3</v>
      </c>
      <c r="F38" s="262">
        <v>0</v>
      </c>
      <c r="G38" s="236"/>
      <c r="H38" s="333">
        <v>48</v>
      </c>
      <c r="I38" s="333"/>
      <c r="J38" s="333">
        <v>4</v>
      </c>
      <c r="K38" s="333">
        <v>44</v>
      </c>
      <c r="L38" s="333">
        <v>44</v>
      </c>
      <c r="M38" s="334">
        <v>0</v>
      </c>
      <c r="N38" s="333">
        <v>0</v>
      </c>
      <c r="O38" s="333"/>
      <c r="P38" s="333">
        <v>0</v>
      </c>
      <c r="Q38" s="333"/>
      <c r="R38" s="333">
        <v>0</v>
      </c>
      <c r="S38" s="333">
        <v>0</v>
      </c>
      <c r="T38" s="333">
        <v>0</v>
      </c>
      <c r="U38" s="333"/>
      <c r="V38" s="333"/>
      <c r="W38" s="333"/>
      <c r="X38" s="333"/>
      <c r="Y38" s="333"/>
      <c r="Z38" s="333"/>
      <c r="AA38" s="333"/>
      <c r="AB38" s="333"/>
      <c r="AC38" s="333">
        <v>0</v>
      </c>
      <c r="AD38" s="333"/>
      <c r="AE38" s="333"/>
      <c r="AF38" s="333"/>
      <c r="AG38" s="333"/>
      <c r="AH38" s="333"/>
      <c r="AI38" s="333"/>
      <c r="AJ38" s="333"/>
      <c r="AK38" s="333"/>
      <c r="AL38" s="335">
        <v>48</v>
      </c>
      <c r="AM38" s="333"/>
      <c r="AN38" s="333"/>
      <c r="AO38" s="333"/>
      <c r="AP38" s="333"/>
      <c r="AQ38" s="333"/>
      <c r="AR38" s="333"/>
      <c r="AS38" s="333"/>
      <c r="AT38" s="333"/>
      <c r="AU38" s="335">
        <v>0</v>
      </c>
      <c r="AV38" s="336"/>
      <c r="AW38" s="336"/>
      <c r="AX38" s="336"/>
      <c r="AY38" s="336"/>
      <c r="AZ38" s="336"/>
      <c r="BA38" s="336"/>
      <c r="BB38" s="336"/>
      <c r="BC38" s="336"/>
      <c r="BD38" s="335">
        <v>0</v>
      </c>
      <c r="BE38" s="336"/>
      <c r="BF38" s="336"/>
      <c r="BG38" s="336"/>
      <c r="BH38" s="336"/>
      <c r="BI38" s="336"/>
      <c r="BJ38" s="336"/>
      <c r="BK38" s="336"/>
      <c r="BL38" s="336"/>
      <c r="BM38" s="338">
        <v>0</v>
      </c>
      <c r="BN38" s="339">
        <v>0</v>
      </c>
      <c r="BO38" s="335">
        <v>0</v>
      </c>
      <c r="BP38" s="73"/>
      <c r="BQ38" s="69">
        <f t="shared" si="9"/>
        <v>0</v>
      </c>
      <c r="BR38" s="69"/>
      <c r="BS38" s="69">
        <f t="shared" si="10"/>
        <v>0</v>
      </c>
      <c r="BT38" s="71">
        <f t="shared" si="11"/>
        <v>0</v>
      </c>
      <c r="BU38" s="69"/>
      <c r="BV38" s="72"/>
      <c r="BW38" s="79"/>
      <c r="BX38" s="73"/>
      <c r="BY38" s="69" t="e">
        <f>#REF!-CA38</f>
        <v>#REF!</v>
      </c>
      <c r="BZ38" s="69"/>
      <c r="CA38" s="69" t="e">
        <f>1*#REF!</f>
        <v>#REF!</v>
      </c>
      <c r="CB38" s="71" t="e">
        <f t="shared" si="12"/>
        <v>#REF!</v>
      </c>
      <c r="CC38" s="69"/>
      <c r="CD38" s="80"/>
      <c r="CE38" s="78"/>
      <c r="CF38" s="81"/>
      <c r="CG38" s="312">
        <f t="shared" si="5"/>
        <v>48</v>
      </c>
      <c r="CH38" s="76"/>
      <c r="CI38" s="10"/>
      <c r="CJ38" s="10"/>
      <c r="CK38" s="10"/>
    </row>
    <row r="39" spans="2:89" ht="30">
      <c r="B39" s="329" t="s">
        <v>138</v>
      </c>
      <c r="C39" s="330" t="s">
        <v>242</v>
      </c>
      <c r="D39" s="262">
        <v>8</v>
      </c>
      <c r="E39" s="262">
        <v>7</v>
      </c>
      <c r="F39" s="262" t="s">
        <v>243</v>
      </c>
      <c r="G39" s="236"/>
      <c r="H39" s="333">
        <v>168</v>
      </c>
      <c r="I39" s="333"/>
      <c r="J39" s="333">
        <v>10</v>
      </c>
      <c r="K39" s="333">
        <v>158</v>
      </c>
      <c r="L39" s="333">
        <v>0</v>
      </c>
      <c r="M39" s="334">
        <v>158</v>
      </c>
      <c r="N39" s="333">
        <v>0</v>
      </c>
      <c r="O39" s="333"/>
      <c r="P39" s="333">
        <v>0</v>
      </c>
      <c r="Q39" s="333"/>
      <c r="R39" s="333">
        <v>0</v>
      </c>
      <c r="S39" s="333">
        <v>0</v>
      </c>
      <c r="T39" s="333">
        <v>0</v>
      </c>
      <c r="U39" s="333"/>
      <c r="V39" s="333"/>
      <c r="W39" s="333"/>
      <c r="X39" s="333"/>
      <c r="Y39" s="333"/>
      <c r="Z39" s="333"/>
      <c r="AA39" s="333"/>
      <c r="AB39" s="333"/>
      <c r="AC39" s="333">
        <v>0</v>
      </c>
      <c r="AD39" s="333"/>
      <c r="AE39" s="333"/>
      <c r="AF39" s="333"/>
      <c r="AG39" s="333"/>
      <c r="AH39" s="333"/>
      <c r="AI39" s="333"/>
      <c r="AJ39" s="333"/>
      <c r="AK39" s="333"/>
      <c r="AL39" s="335">
        <v>30</v>
      </c>
      <c r="AM39" s="333"/>
      <c r="AN39" s="333"/>
      <c r="AO39" s="333"/>
      <c r="AP39" s="333"/>
      <c r="AQ39" s="333"/>
      <c r="AR39" s="333"/>
      <c r="AS39" s="333"/>
      <c r="AT39" s="333"/>
      <c r="AU39" s="335">
        <v>38</v>
      </c>
      <c r="AV39" s="336"/>
      <c r="AW39" s="336"/>
      <c r="AX39" s="336"/>
      <c r="AY39" s="336"/>
      <c r="AZ39" s="336"/>
      <c r="BA39" s="336"/>
      <c r="BB39" s="336"/>
      <c r="BC39" s="336"/>
      <c r="BD39" s="335">
        <v>24</v>
      </c>
      <c r="BE39" s="337"/>
      <c r="BF39" s="337"/>
      <c r="BG39" s="337"/>
      <c r="BH39" s="337"/>
      <c r="BI39" s="337"/>
      <c r="BJ39" s="337"/>
      <c r="BK39" s="337"/>
      <c r="BL39" s="337"/>
      <c r="BM39" s="339">
        <v>44</v>
      </c>
      <c r="BN39" s="339">
        <v>14</v>
      </c>
      <c r="BO39" s="335">
        <v>18</v>
      </c>
      <c r="BP39" s="73"/>
      <c r="BQ39" s="69">
        <f t="shared" si="9"/>
        <v>0</v>
      </c>
      <c r="BR39" s="69"/>
      <c r="BS39" s="69">
        <f t="shared" si="10"/>
        <v>18</v>
      </c>
      <c r="BT39" s="71">
        <f t="shared" si="11"/>
        <v>18</v>
      </c>
      <c r="BU39" s="69"/>
      <c r="BV39" s="72"/>
      <c r="BW39" s="79"/>
      <c r="BX39" s="73"/>
      <c r="BY39" s="69" t="e">
        <f>#REF!-CA39</f>
        <v>#REF!</v>
      </c>
      <c r="BZ39" s="69"/>
      <c r="CA39" s="69" t="e">
        <f>1*#REF!</f>
        <v>#REF!</v>
      </c>
      <c r="CB39" s="71" t="e">
        <f t="shared" si="12"/>
        <v>#REF!</v>
      </c>
      <c r="CC39" s="69"/>
      <c r="CD39" s="80"/>
      <c r="CE39" s="78"/>
      <c r="CF39" s="81"/>
      <c r="CG39" s="312">
        <f t="shared" si="5"/>
        <v>168</v>
      </c>
      <c r="CH39" s="76"/>
      <c r="CI39" s="10"/>
      <c r="CJ39" s="10"/>
      <c r="CK39" s="10"/>
    </row>
    <row r="40" spans="2:89" ht="25.5">
      <c r="B40" s="329" t="s">
        <v>180</v>
      </c>
      <c r="C40" s="329" t="s">
        <v>2</v>
      </c>
      <c r="D40" s="332">
        <v>0</v>
      </c>
      <c r="E40" s="332">
        <v>8</v>
      </c>
      <c r="F40" s="332" t="s">
        <v>184</v>
      </c>
      <c r="G40" s="236"/>
      <c r="H40" s="333">
        <f>SUM(K40,J40)</f>
        <v>168</v>
      </c>
      <c r="I40" s="333"/>
      <c r="J40" s="333">
        <v>10</v>
      </c>
      <c r="K40" s="333">
        <v>158</v>
      </c>
      <c r="L40" s="333">
        <v>0</v>
      </c>
      <c r="M40" s="335">
        <v>158</v>
      </c>
      <c r="N40" s="333">
        <v>0</v>
      </c>
      <c r="O40" s="333"/>
      <c r="P40" s="333">
        <v>0</v>
      </c>
      <c r="Q40" s="333"/>
      <c r="R40" s="333">
        <v>0</v>
      </c>
      <c r="S40" s="333">
        <v>0</v>
      </c>
      <c r="T40" s="333">
        <v>0</v>
      </c>
      <c r="U40" s="333"/>
      <c r="V40" s="333"/>
      <c r="W40" s="333"/>
      <c r="X40" s="333"/>
      <c r="Y40" s="333"/>
      <c r="Z40" s="333"/>
      <c r="AA40" s="333"/>
      <c r="AB40" s="333"/>
      <c r="AC40" s="333">
        <v>0</v>
      </c>
      <c r="AD40" s="333"/>
      <c r="AE40" s="333"/>
      <c r="AF40" s="333"/>
      <c r="AG40" s="333"/>
      <c r="AH40" s="333"/>
      <c r="AI40" s="333"/>
      <c r="AJ40" s="333"/>
      <c r="AK40" s="333"/>
      <c r="AL40" s="335">
        <v>30</v>
      </c>
      <c r="AM40" s="333"/>
      <c r="AN40" s="333"/>
      <c r="AO40" s="333"/>
      <c r="AP40" s="333"/>
      <c r="AQ40" s="333"/>
      <c r="AR40" s="333"/>
      <c r="AS40" s="333"/>
      <c r="AT40" s="333"/>
      <c r="AU40" s="335">
        <v>38</v>
      </c>
      <c r="AV40" s="337"/>
      <c r="AW40" s="337"/>
      <c r="AX40" s="337"/>
      <c r="AY40" s="337"/>
      <c r="AZ40" s="337"/>
      <c r="BA40" s="337"/>
      <c r="BB40" s="337"/>
      <c r="BC40" s="337"/>
      <c r="BD40" s="335">
        <v>24</v>
      </c>
      <c r="BE40" s="337"/>
      <c r="BF40" s="337"/>
      <c r="BG40" s="337"/>
      <c r="BH40" s="337"/>
      <c r="BI40" s="337"/>
      <c r="BJ40" s="337"/>
      <c r="BK40" s="337"/>
      <c r="BL40" s="337"/>
      <c r="BM40" s="339">
        <v>44</v>
      </c>
      <c r="BN40" s="339">
        <v>14</v>
      </c>
      <c r="BO40" s="335">
        <v>18</v>
      </c>
      <c r="BP40" s="73"/>
      <c r="BQ40" s="69"/>
      <c r="BR40" s="69"/>
      <c r="BS40" s="69"/>
      <c r="BT40" s="71"/>
      <c r="BU40" s="69"/>
      <c r="BV40" s="72"/>
      <c r="BW40" s="79"/>
      <c r="BX40" s="73"/>
      <c r="BY40" s="69"/>
      <c r="BZ40" s="69"/>
      <c r="CA40" s="69"/>
      <c r="CB40" s="71"/>
      <c r="CC40" s="69"/>
      <c r="CD40" s="80"/>
      <c r="CE40" s="78"/>
      <c r="CF40" s="81"/>
      <c r="CG40" s="312">
        <f t="shared" si="5"/>
        <v>168</v>
      </c>
      <c r="CH40" s="76"/>
      <c r="CI40" s="10"/>
      <c r="CJ40" s="10"/>
      <c r="CK40" s="10"/>
    </row>
    <row r="41" spans="2:89" ht="25.5">
      <c r="B41" s="329" t="s">
        <v>282</v>
      </c>
      <c r="C41" s="329" t="s">
        <v>322</v>
      </c>
      <c r="D41" s="451">
        <v>0</v>
      </c>
      <c r="E41" s="262">
        <v>3</v>
      </c>
      <c r="F41" s="262">
        <v>3</v>
      </c>
      <c r="G41" s="236"/>
      <c r="H41" s="333">
        <f>SUM(J41:K41)</f>
        <v>32</v>
      </c>
      <c r="I41" s="333"/>
      <c r="J41" s="333">
        <v>0</v>
      </c>
      <c r="K41" s="333">
        <v>32</v>
      </c>
      <c r="L41" s="333">
        <v>4</v>
      </c>
      <c r="M41" s="334">
        <v>28</v>
      </c>
      <c r="N41" s="333">
        <v>0</v>
      </c>
      <c r="O41" s="333"/>
      <c r="P41" s="333">
        <v>0</v>
      </c>
      <c r="Q41" s="333"/>
      <c r="R41" s="333">
        <v>0</v>
      </c>
      <c r="S41" s="333">
        <v>0</v>
      </c>
      <c r="T41" s="333">
        <v>0</v>
      </c>
      <c r="U41" s="333"/>
      <c r="V41" s="333"/>
      <c r="W41" s="333"/>
      <c r="X41" s="333"/>
      <c r="Y41" s="333"/>
      <c r="Z41" s="333"/>
      <c r="AA41" s="333"/>
      <c r="AB41" s="333"/>
      <c r="AC41" s="333">
        <v>0</v>
      </c>
      <c r="AD41" s="333"/>
      <c r="AE41" s="333"/>
      <c r="AF41" s="333"/>
      <c r="AG41" s="333"/>
      <c r="AH41" s="333"/>
      <c r="AI41" s="333"/>
      <c r="AJ41" s="333"/>
      <c r="AK41" s="333"/>
      <c r="AL41" s="335">
        <v>32</v>
      </c>
      <c r="AM41" s="333"/>
      <c r="AN41" s="333"/>
      <c r="AO41" s="333"/>
      <c r="AP41" s="333"/>
      <c r="AQ41" s="333"/>
      <c r="AR41" s="333"/>
      <c r="AS41" s="333"/>
      <c r="AT41" s="333"/>
      <c r="AU41" s="335">
        <v>0</v>
      </c>
      <c r="AV41" s="337"/>
      <c r="AW41" s="337"/>
      <c r="AX41" s="337"/>
      <c r="AY41" s="337"/>
      <c r="AZ41" s="337"/>
      <c r="BA41" s="337"/>
      <c r="BB41" s="337"/>
      <c r="BC41" s="337"/>
      <c r="BD41" s="334">
        <v>0</v>
      </c>
      <c r="BE41" s="337"/>
      <c r="BF41" s="337"/>
      <c r="BG41" s="337"/>
      <c r="BH41" s="337"/>
      <c r="BI41" s="337"/>
      <c r="BJ41" s="337"/>
      <c r="BK41" s="337"/>
      <c r="BL41" s="337"/>
      <c r="BM41" s="339">
        <v>0</v>
      </c>
      <c r="BN41" s="339">
        <v>0</v>
      </c>
      <c r="BO41" s="335">
        <v>0</v>
      </c>
      <c r="BP41" s="73"/>
      <c r="BQ41" s="69"/>
      <c r="BR41" s="69"/>
      <c r="BS41" s="69"/>
      <c r="BT41" s="71"/>
      <c r="BU41" s="69"/>
      <c r="BV41" s="72"/>
      <c r="BW41" s="79"/>
      <c r="BX41" s="73"/>
      <c r="BY41" s="69"/>
      <c r="BZ41" s="69"/>
      <c r="CA41" s="69"/>
      <c r="CB41" s="71"/>
      <c r="CC41" s="69"/>
      <c r="CD41" s="80"/>
      <c r="CE41" s="78"/>
      <c r="CF41" s="81"/>
      <c r="CG41" s="312">
        <f t="shared" si="5"/>
        <v>32</v>
      </c>
      <c r="CH41" s="76"/>
      <c r="CI41" s="10"/>
      <c r="CJ41" s="10"/>
      <c r="CK41" s="10"/>
    </row>
    <row r="42" spans="2:89" ht="15">
      <c r="B42" s="329" t="s">
        <v>283</v>
      </c>
      <c r="C42" s="329" t="s">
        <v>181</v>
      </c>
      <c r="D42" s="451">
        <v>0</v>
      </c>
      <c r="E42" s="262">
        <v>6</v>
      </c>
      <c r="F42" s="330">
        <v>0</v>
      </c>
      <c r="G42" s="330"/>
      <c r="H42" s="333">
        <f>SUM(J42:K42)</f>
        <v>32</v>
      </c>
      <c r="I42" s="334"/>
      <c r="J42" s="334">
        <v>0</v>
      </c>
      <c r="K42" s="335">
        <v>32</v>
      </c>
      <c r="L42" s="335"/>
      <c r="M42" s="335">
        <v>32</v>
      </c>
      <c r="N42" s="334">
        <v>0</v>
      </c>
      <c r="O42" s="334"/>
      <c r="P42" s="334">
        <v>0</v>
      </c>
      <c r="Q42" s="334"/>
      <c r="R42" s="334">
        <v>0</v>
      </c>
      <c r="S42" s="334">
        <v>0</v>
      </c>
      <c r="T42" s="334">
        <v>0</v>
      </c>
      <c r="U42" s="334"/>
      <c r="V42" s="334"/>
      <c r="W42" s="334"/>
      <c r="X42" s="334"/>
      <c r="Y42" s="334"/>
      <c r="Z42" s="334"/>
      <c r="AA42" s="334"/>
      <c r="AB42" s="334"/>
      <c r="AC42" s="334">
        <v>0</v>
      </c>
      <c r="AD42" s="334"/>
      <c r="AE42" s="334"/>
      <c r="AF42" s="334"/>
      <c r="AG42" s="334"/>
      <c r="AH42" s="334"/>
      <c r="AI42" s="334"/>
      <c r="AJ42" s="334"/>
      <c r="AK42" s="334"/>
      <c r="AL42" s="334">
        <v>0</v>
      </c>
      <c r="AM42" s="334"/>
      <c r="AN42" s="334"/>
      <c r="AO42" s="334"/>
      <c r="AP42" s="334"/>
      <c r="AQ42" s="334"/>
      <c r="AR42" s="334"/>
      <c r="AS42" s="334"/>
      <c r="AT42" s="334"/>
      <c r="AU42" s="334">
        <v>0</v>
      </c>
      <c r="AV42" s="334"/>
      <c r="AW42" s="334"/>
      <c r="AX42" s="334"/>
      <c r="AY42" s="334"/>
      <c r="AZ42" s="334"/>
      <c r="BA42" s="334"/>
      <c r="BB42" s="334"/>
      <c r="BC42" s="334"/>
      <c r="BD42" s="334">
        <v>0</v>
      </c>
      <c r="BE42" s="337"/>
      <c r="BF42" s="337"/>
      <c r="BG42" s="337"/>
      <c r="BH42" s="337"/>
      <c r="BI42" s="337"/>
      <c r="BJ42" s="337"/>
      <c r="BK42" s="337"/>
      <c r="BL42" s="337"/>
      <c r="BM42" s="339">
        <v>32</v>
      </c>
      <c r="BN42" s="339">
        <v>0</v>
      </c>
      <c r="BO42" s="335">
        <v>0</v>
      </c>
      <c r="BP42" s="73"/>
      <c r="BQ42" s="69"/>
      <c r="BR42" s="69"/>
      <c r="BS42" s="69"/>
      <c r="BT42" s="71"/>
      <c r="BU42" s="69"/>
      <c r="BV42" s="72"/>
      <c r="BW42" s="79"/>
      <c r="BX42" s="73"/>
      <c r="BY42" s="69"/>
      <c r="BZ42" s="69"/>
      <c r="CA42" s="69"/>
      <c r="CB42" s="71"/>
      <c r="CC42" s="69"/>
      <c r="CD42" s="80"/>
      <c r="CE42" s="78"/>
      <c r="CF42" s="81"/>
      <c r="CG42" s="312">
        <f t="shared" si="5"/>
        <v>32</v>
      </c>
      <c r="CH42" s="76"/>
      <c r="CI42" s="10"/>
      <c r="CJ42" s="10"/>
      <c r="CK42" s="10"/>
    </row>
    <row r="43" spans="2:89" ht="15">
      <c r="B43" s="329" t="s">
        <v>284</v>
      </c>
      <c r="C43" s="329" t="s">
        <v>182</v>
      </c>
      <c r="D43" s="262">
        <v>4</v>
      </c>
      <c r="E43" s="330">
        <v>0</v>
      </c>
      <c r="F43" s="330">
        <v>0</v>
      </c>
      <c r="G43" s="236"/>
      <c r="H43" s="333">
        <f>SUM(J43:K43)</f>
        <v>40</v>
      </c>
      <c r="I43" s="333"/>
      <c r="J43" s="333">
        <v>0</v>
      </c>
      <c r="K43" s="333">
        <v>40</v>
      </c>
      <c r="L43" s="333">
        <v>20</v>
      </c>
      <c r="M43" s="334">
        <v>20</v>
      </c>
      <c r="N43" s="333">
        <v>0</v>
      </c>
      <c r="O43" s="333"/>
      <c r="P43" s="333">
        <v>0</v>
      </c>
      <c r="Q43" s="333"/>
      <c r="R43" s="333">
        <v>0</v>
      </c>
      <c r="S43" s="333">
        <v>0</v>
      </c>
      <c r="T43" s="333">
        <v>0</v>
      </c>
      <c r="U43" s="333"/>
      <c r="V43" s="333"/>
      <c r="W43" s="333"/>
      <c r="X43" s="333"/>
      <c r="Y43" s="333"/>
      <c r="Z43" s="333"/>
      <c r="AA43" s="333"/>
      <c r="AB43" s="333"/>
      <c r="AC43" s="333">
        <v>0</v>
      </c>
      <c r="AD43" s="333"/>
      <c r="AE43" s="333"/>
      <c r="AF43" s="333"/>
      <c r="AG43" s="333"/>
      <c r="AH43" s="333"/>
      <c r="AI43" s="333"/>
      <c r="AJ43" s="333"/>
      <c r="AK43" s="333"/>
      <c r="AL43" s="335">
        <v>0</v>
      </c>
      <c r="AM43" s="333"/>
      <c r="AN43" s="333"/>
      <c r="AO43" s="333"/>
      <c r="AP43" s="333"/>
      <c r="AQ43" s="333"/>
      <c r="AR43" s="333"/>
      <c r="AS43" s="333"/>
      <c r="AT43" s="333"/>
      <c r="AU43" s="335">
        <v>40</v>
      </c>
      <c r="AV43" s="337"/>
      <c r="AW43" s="337"/>
      <c r="AX43" s="337"/>
      <c r="AY43" s="337"/>
      <c r="AZ43" s="337"/>
      <c r="BA43" s="337"/>
      <c r="BB43" s="337"/>
      <c r="BC43" s="337"/>
      <c r="BD43" s="335">
        <v>0</v>
      </c>
      <c r="BE43" s="337"/>
      <c r="BF43" s="337"/>
      <c r="BG43" s="337"/>
      <c r="BH43" s="337"/>
      <c r="BI43" s="337"/>
      <c r="BJ43" s="337"/>
      <c r="BK43" s="337"/>
      <c r="BL43" s="337"/>
      <c r="BM43" s="339">
        <v>0</v>
      </c>
      <c r="BN43" s="339">
        <v>0</v>
      </c>
      <c r="BO43" s="335">
        <v>0</v>
      </c>
      <c r="BP43" s="73"/>
      <c r="BQ43" s="69"/>
      <c r="BR43" s="69"/>
      <c r="BS43" s="69"/>
      <c r="BT43" s="71"/>
      <c r="BU43" s="69"/>
      <c r="BV43" s="72"/>
      <c r="BW43" s="79"/>
      <c r="BX43" s="73"/>
      <c r="BY43" s="69"/>
      <c r="BZ43" s="69"/>
      <c r="CA43" s="69"/>
      <c r="CB43" s="71"/>
      <c r="CC43" s="69"/>
      <c r="CD43" s="80"/>
      <c r="CE43" s="78"/>
      <c r="CF43" s="81"/>
      <c r="CG43" s="312">
        <f t="shared" si="5"/>
        <v>40</v>
      </c>
      <c r="CH43" s="76"/>
      <c r="CI43" s="10"/>
      <c r="CJ43" s="10"/>
      <c r="CK43" s="10"/>
    </row>
    <row r="44" spans="2:89" ht="15">
      <c r="B44" s="329" t="s">
        <v>285</v>
      </c>
      <c r="C44" s="329" t="s">
        <v>183</v>
      </c>
      <c r="D44" s="330">
        <v>0</v>
      </c>
      <c r="E44" s="330">
        <v>0</v>
      </c>
      <c r="F44" s="262">
        <v>5</v>
      </c>
      <c r="G44" s="236"/>
      <c r="H44" s="333">
        <f>SUM(J44:K44)</f>
        <v>40</v>
      </c>
      <c r="I44" s="333"/>
      <c r="J44" s="333">
        <v>2</v>
      </c>
      <c r="K44" s="333">
        <v>38</v>
      </c>
      <c r="L44" s="333">
        <v>32</v>
      </c>
      <c r="M44" s="334">
        <v>6</v>
      </c>
      <c r="N44" s="333">
        <v>0</v>
      </c>
      <c r="O44" s="333"/>
      <c r="P44" s="333">
        <v>0</v>
      </c>
      <c r="Q44" s="333"/>
      <c r="R44" s="333">
        <v>0</v>
      </c>
      <c r="S44" s="333">
        <v>0</v>
      </c>
      <c r="T44" s="333">
        <v>0</v>
      </c>
      <c r="U44" s="333"/>
      <c r="V44" s="333"/>
      <c r="W44" s="333"/>
      <c r="X44" s="333"/>
      <c r="Y44" s="333"/>
      <c r="Z44" s="333"/>
      <c r="AA44" s="333"/>
      <c r="AB44" s="333"/>
      <c r="AC44" s="333">
        <v>0</v>
      </c>
      <c r="AD44" s="333"/>
      <c r="AE44" s="333"/>
      <c r="AF44" s="333"/>
      <c r="AG44" s="333"/>
      <c r="AH44" s="333"/>
      <c r="AI44" s="333"/>
      <c r="AJ44" s="333"/>
      <c r="AK44" s="333"/>
      <c r="AL44" s="335">
        <v>0</v>
      </c>
      <c r="AM44" s="333"/>
      <c r="AN44" s="333"/>
      <c r="AO44" s="333"/>
      <c r="AP44" s="333"/>
      <c r="AQ44" s="333"/>
      <c r="AR44" s="333"/>
      <c r="AS44" s="333"/>
      <c r="AT44" s="333"/>
      <c r="AU44" s="335">
        <v>0</v>
      </c>
      <c r="AV44" s="337"/>
      <c r="AW44" s="337"/>
      <c r="AX44" s="337"/>
      <c r="AY44" s="337"/>
      <c r="AZ44" s="337"/>
      <c r="BA44" s="337"/>
      <c r="BB44" s="337"/>
      <c r="BC44" s="337"/>
      <c r="BD44" s="335">
        <v>40</v>
      </c>
      <c r="BE44" s="337"/>
      <c r="BF44" s="337"/>
      <c r="BG44" s="337"/>
      <c r="BH44" s="337"/>
      <c r="BI44" s="337"/>
      <c r="BJ44" s="337"/>
      <c r="BK44" s="337"/>
      <c r="BL44" s="337"/>
      <c r="BM44" s="339">
        <v>0</v>
      </c>
      <c r="BN44" s="339">
        <v>0</v>
      </c>
      <c r="BO44" s="335">
        <v>0</v>
      </c>
      <c r="BP44" s="73"/>
      <c r="BQ44" s="69"/>
      <c r="BR44" s="69"/>
      <c r="BS44" s="69"/>
      <c r="BT44" s="71"/>
      <c r="BU44" s="69"/>
      <c r="BV44" s="72"/>
      <c r="BW44" s="79"/>
      <c r="BX44" s="73"/>
      <c r="BY44" s="69"/>
      <c r="BZ44" s="69"/>
      <c r="CA44" s="69"/>
      <c r="CB44" s="71"/>
      <c r="CC44" s="69"/>
      <c r="CD44" s="80"/>
      <c r="CE44" s="78"/>
      <c r="CF44" s="81"/>
      <c r="CG44" s="312">
        <f t="shared" si="5"/>
        <v>40</v>
      </c>
      <c r="CH44" s="76"/>
      <c r="CI44" s="10"/>
      <c r="CJ44" s="10"/>
      <c r="CK44" s="10"/>
    </row>
    <row r="45" spans="2:89" ht="30" customHeight="1" thickBot="1">
      <c r="B45" s="427" t="s">
        <v>139</v>
      </c>
      <c r="C45" s="428" t="s">
        <v>140</v>
      </c>
      <c r="D45" s="429" t="s">
        <v>185</v>
      </c>
      <c r="E45" s="430" t="s">
        <v>188</v>
      </c>
      <c r="F45" s="431">
        <v>0</v>
      </c>
      <c r="G45" s="432"/>
      <c r="H45" s="433">
        <f>SUM(H46,H47,H48)</f>
        <v>168</v>
      </c>
      <c r="I45" s="433"/>
      <c r="J45" s="433">
        <f>SUM(J46,J47,J48)</f>
        <v>8</v>
      </c>
      <c r="K45" s="434">
        <f aca="true" t="shared" si="13" ref="K45:BL45">SUM(K46,K47,K48)</f>
        <v>160</v>
      </c>
      <c r="L45" s="434">
        <f t="shared" si="13"/>
        <v>86</v>
      </c>
      <c r="M45" s="434">
        <f t="shared" si="13"/>
        <v>74</v>
      </c>
      <c r="N45" s="434">
        <f t="shared" si="13"/>
        <v>0</v>
      </c>
      <c r="O45" s="434">
        <f t="shared" si="13"/>
        <v>0</v>
      </c>
      <c r="P45" s="434">
        <f t="shared" si="13"/>
        <v>0</v>
      </c>
      <c r="Q45" s="434">
        <f t="shared" si="13"/>
        <v>0</v>
      </c>
      <c r="R45" s="434">
        <f t="shared" si="13"/>
        <v>0</v>
      </c>
      <c r="S45" s="434">
        <f t="shared" si="13"/>
        <v>0</v>
      </c>
      <c r="T45" s="434">
        <f t="shared" si="13"/>
        <v>0</v>
      </c>
      <c r="U45" s="434">
        <f t="shared" si="13"/>
        <v>0</v>
      </c>
      <c r="V45" s="434">
        <f t="shared" si="13"/>
        <v>0</v>
      </c>
      <c r="W45" s="434">
        <f t="shared" si="13"/>
        <v>0</v>
      </c>
      <c r="X45" s="434">
        <f t="shared" si="13"/>
        <v>0</v>
      </c>
      <c r="Y45" s="434">
        <f t="shared" si="13"/>
        <v>0</v>
      </c>
      <c r="Z45" s="434">
        <f t="shared" si="13"/>
        <v>0</v>
      </c>
      <c r="AA45" s="434">
        <f t="shared" si="13"/>
        <v>0</v>
      </c>
      <c r="AB45" s="434">
        <f t="shared" si="13"/>
        <v>0</v>
      </c>
      <c r="AC45" s="434">
        <f t="shared" si="13"/>
        <v>0</v>
      </c>
      <c r="AD45" s="434">
        <f t="shared" si="13"/>
        <v>0</v>
      </c>
      <c r="AE45" s="434">
        <f t="shared" si="13"/>
        <v>0</v>
      </c>
      <c r="AF45" s="434">
        <f t="shared" si="13"/>
        <v>0</v>
      </c>
      <c r="AG45" s="434">
        <f t="shared" si="13"/>
        <v>0</v>
      </c>
      <c r="AH45" s="434">
        <f t="shared" si="13"/>
        <v>0</v>
      </c>
      <c r="AI45" s="434">
        <f t="shared" si="13"/>
        <v>0</v>
      </c>
      <c r="AJ45" s="434">
        <f t="shared" si="13"/>
        <v>0</v>
      </c>
      <c r="AK45" s="434">
        <f t="shared" si="13"/>
        <v>0</v>
      </c>
      <c r="AL45" s="434">
        <f t="shared" si="13"/>
        <v>48</v>
      </c>
      <c r="AM45" s="434">
        <f t="shared" si="13"/>
        <v>0</v>
      </c>
      <c r="AN45" s="434">
        <f t="shared" si="13"/>
        <v>0</v>
      </c>
      <c r="AO45" s="434">
        <f t="shared" si="13"/>
        <v>0</v>
      </c>
      <c r="AP45" s="434">
        <f t="shared" si="13"/>
        <v>0</v>
      </c>
      <c r="AQ45" s="434">
        <f t="shared" si="13"/>
        <v>0</v>
      </c>
      <c r="AR45" s="434">
        <f t="shared" si="13"/>
        <v>0</v>
      </c>
      <c r="AS45" s="434">
        <f t="shared" si="13"/>
        <v>0</v>
      </c>
      <c r="AT45" s="434">
        <f t="shared" si="13"/>
        <v>0</v>
      </c>
      <c r="AU45" s="434">
        <f t="shared" si="13"/>
        <v>72</v>
      </c>
      <c r="AV45" s="434">
        <f t="shared" si="13"/>
        <v>0</v>
      </c>
      <c r="AW45" s="434">
        <f t="shared" si="13"/>
        <v>0</v>
      </c>
      <c r="AX45" s="434">
        <f t="shared" si="13"/>
        <v>0</v>
      </c>
      <c r="AY45" s="434">
        <f t="shared" si="13"/>
        <v>0</v>
      </c>
      <c r="AZ45" s="434">
        <f t="shared" si="13"/>
        <v>0</v>
      </c>
      <c r="BA45" s="434">
        <f t="shared" si="13"/>
        <v>0</v>
      </c>
      <c r="BB45" s="434">
        <f t="shared" si="13"/>
        <v>0</v>
      </c>
      <c r="BC45" s="434">
        <f t="shared" si="13"/>
        <v>0</v>
      </c>
      <c r="BD45" s="434">
        <f t="shared" si="13"/>
        <v>0</v>
      </c>
      <c r="BE45" s="434">
        <f t="shared" si="13"/>
        <v>0</v>
      </c>
      <c r="BF45" s="434">
        <f t="shared" si="13"/>
        <v>0</v>
      </c>
      <c r="BG45" s="434">
        <f t="shared" si="13"/>
        <v>0</v>
      </c>
      <c r="BH45" s="434">
        <f t="shared" si="13"/>
        <v>0</v>
      </c>
      <c r="BI45" s="434">
        <f t="shared" si="13"/>
        <v>0</v>
      </c>
      <c r="BJ45" s="434">
        <f t="shared" si="13"/>
        <v>0</v>
      </c>
      <c r="BK45" s="434">
        <f t="shared" si="13"/>
        <v>0</v>
      </c>
      <c r="BL45" s="434">
        <f t="shared" si="13"/>
        <v>0</v>
      </c>
      <c r="BM45" s="434">
        <f>SUM(BM46,BM47,BM48)</f>
        <v>48</v>
      </c>
      <c r="BN45" s="434">
        <f>SUM(BN46,BN47,BN48)</f>
        <v>0</v>
      </c>
      <c r="BO45" s="435">
        <v>0</v>
      </c>
      <c r="BP45" s="73"/>
      <c r="BQ45" s="69">
        <f t="shared" si="9"/>
        <v>0</v>
      </c>
      <c r="BR45" s="69"/>
      <c r="BS45" s="69">
        <f t="shared" si="10"/>
        <v>0</v>
      </c>
      <c r="BT45" s="71">
        <f t="shared" si="11"/>
        <v>0</v>
      </c>
      <c r="BU45" s="69"/>
      <c r="BV45" s="72"/>
      <c r="BW45" s="79"/>
      <c r="BX45" s="73"/>
      <c r="BY45" s="69"/>
      <c r="BZ45" s="69"/>
      <c r="CA45" s="69"/>
      <c r="CB45" s="71"/>
      <c r="CC45" s="69"/>
      <c r="CD45" s="80"/>
      <c r="CE45" s="78"/>
      <c r="CF45" s="81"/>
      <c r="CG45" s="312">
        <f t="shared" si="5"/>
        <v>168</v>
      </c>
      <c r="CH45" s="76"/>
      <c r="CI45" s="10"/>
      <c r="CJ45" s="10"/>
      <c r="CK45" s="10"/>
    </row>
    <row r="46" spans="2:89" ht="15.75" thickBot="1">
      <c r="B46" s="242" t="s">
        <v>141</v>
      </c>
      <c r="C46" s="256" t="s">
        <v>44</v>
      </c>
      <c r="D46" s="257">
        <v>0</v>
      </c>
      <c r="E46" s="260">
        <v>3</v>
      </c>
      <c r="F46" s="257">
        <v>0</v>
      </c>
      <c r="G46" s="340"/>
      <c r="H46" s="333">
        <v>48</v>
      </c>
      <c r="I46" s="333"/>
      <c r="J46" s="333">
        <v>2</v>
      </c>
      <c r="K46" s="333">
        <v>46</v>
      </c>
      <c r="L46" s="333">
        <v>26</v>
      </c>
      <c r="M46" s="335">
        <v>20</v>
      </c>
      <c r="N46" s="333">
        <v>0</v>
      </c>
      <c r="O46" s="333"/>
      <c r="P46" s="333">
        <v>0</v>
      </c>
      <c r="Q46" s="333"/>
      <c r="R46" s="333">
        <v>0</v>
      </c>
      <c r="S46" s="333">
        <v>0</v>
      </c>
      <c r="T46" s="335">
        <v>0</v>
      </c>
      <c r="U46" s="333"/>
      <c r="V46" s="333"/>
      <c r="W46" s="333"/>
      <c r="X46" s="333"/>
      <c r="Y46" s="333"/>
      <c r="Z46" s="333"/>
      <c r="AA46" s="333"/>
      <c r="AB46" s="333"/>
      <c r="AC46" s="335">
        <v>0</v>
      </c>
      <c r="AD46" s="333"/>
      <c r="AE46" s="333"/>
      <c r="AF46" s="333"/>
      <c r="AG46" s="333"/>
      <c r="AH46" s="333"/>
      <c r="AI46" s="333"/>
      <c r="AJ46" s="333"/>
      <c r="AK46" s="333"/>
      <c r="AL46" s="335">
        <v>48</v>
      </c>
      <c r="AM46" s="333"/>
      <c r="AN46" s="333"/>
      <c r="AO46" s="333"/>
      <c r="AP46" s="333"/>
      <c r="AQ46" s="333"/>
      <c r="AR46" s="333"/>
      <c r="AS46" s="333"/>
      <c r="AT46" s="333"/>
      <c r="AU46" s="333">
        <v>0</v>
      </c>
      <c r="AV46" s="337"/>
      <c r="AW46" s="337"/>
      <c r="AX46" s="337"/>
      <c r="AY46" s="337"/>
      <c r="AZ46" s="337"/>
      <c r="BA46" s="337"/>
      <c r="BB46" s="337"/>
      <c r="BC46" s="337"/>
      <c r="BD46" s="337">
        <v>0</v>
      </c>
      <c r="BE46" s="337"/>
      <c r="BF46" s="337"/>
      <c r="BG46" s="337"/>
      <c r="BH46" s="337"/>
      <c r="BI46" s="337"/>
      <c r="BJ46" s="337"/>
      <c r="BK46" s="337"/>
      <c r="BL46" s="337"/>
      <c r="BM46" s="338">
        <v>0</v>
      </c>
      <c r="BN46" s="339">
        <v>0</v>
      </c>
      <c r="BO46" s="337">
        <v>0</v>
      </c>
      <c r="BP46" s="73"/>
      <c r="BQ46" s="69">
        <f t="shared" si="9"/>
        <v>0</v>
      </c>
      <c r="BR46" s="69"/>
      <c r="BS46" s="69">
        <f t="shared" si="10"/>
        <v>0</v>
      </c>
      <c r="BT46" s="71">
        <f t="shared" si="11"/>
        <v>0</v>
      </c>
      <c r="BU46" s="69"/>
      <c r="BV46" s="72"/>
      <c r="BW46" s="79"/>
      <c r="BX46" s="73"/>
      <c r="BY46" s="69" t="e">
        <f>#REF!-CA46</f>
        <v>#REF!</v>
      </c>
      <c r="BZ46" s="69"/>
      <c r="CA46" s="69" t="e">
        <f>1*#REF!</f>
        <v>#REF!</v>
      </c>
      <c r="CB46" s="71" t="e">
        <f t="shared" si="12"/>
        <v>#REF!</v>
      </c>
      <c r="CC46" s="69"/>
      <c r="CD46" s="80"/>
      <c r="CE46" s="78"/>
      <c r="CF46" s="81"/>
      <c r="CG46" s="312">
        <f t="shared" si="5"/>
        <v>48</v>
      </c>
      <c r="CH46" s="76"/>
      <c r="CI46" s="10"/>
      <c r="CJ46" s="10"/>
      <c r="CK46" s="10"/>
    </row>
    <row r="47" spans="2:89" ht="15.75" thickBot="1">
      <c r="B47" s="243" t="s">
        <v>142</v>
      </c>
      <c r="C47" s="257" t="s">
        <v>160</v>
      </c>
      <c r="D47" s="260">
        <v>0</v>
      </c>
      <c r="E47" s="260">
        <v>6</v>
      </c>
      <c r="F47" s="260">
        <v>0</v>
      </c>
      <c r="G47" s="239"/>
      <c r="H47" s="333">
        <v>48</v>
      </c>
      <c r="I47" s="333"/>
      <c r="J47" s="333">
        <v>2</v>
      </c>
      <c r="K47" s="333">
        <v>46</v>
      </c>
      <c r="L47" s="333">
        <v>26</v>
      </c>
      <c r="M47" s="335">
        <v>20</v>
      </c>
      <c r="N47" s="333">
        <v>0</v>
      </c>
      <c r="O47" s="333"/>
      <c r="P47" s="333">
        <v>0</v>
      </c>
      <c r="Q47" s="333"/>
      <c r="R47" s="333">
        <v>0</v>
      </c>
      <c r="S47" s="333">
        <v>0</v>
      </c>
      <c r="T47" s="335">
        <v>0</v>
      </c>
      <c r="U47" s="333"/>
      <c r="V47" s="333"/>
      <c r="W47" s="333"/>
      <c r="X47" s="333"/>
      <c r="Y47" s="333"/>
      <c r="Z47" s="333"/>
      <c r="AA47" s="333"/>
      <c r="AB47" s="333"/>
      <c r="AC47" s="335">
        <v>0</v>
      </c>
      <c r="AD47" s="333"/>
      <c r="AE47" s="333"/>
      <c r="AF47" s="333"/>
      <c r="AG47" s="333"/>
      <c r="AH47" s="333"/>
      <c r="AI47" s="333"/>
      <c r="AJ47" s="333"/>
      <c r="AK47" s="333"/>
      <c r="AL47" s="335">
        <v>0</v>
      </c>
      <c r="AM47" s="333"/>
      <c r="AN47" s="333"/>
      <c r="AO47" s="333"/>
      <c r="AP47" s="333"/>
      <c r="AQ47" s="333"/>
      <c r="AR47" s="333"/>
      <c r="AS47" s="333"/>
      <c r="AT47" s="333"/>
      <c r="AU47" s="333">
        <v>0</v>
      </c>
      <c r="AV47" s="336"/>
      <c r="AW47" s="336"/>
      <c r="AX47" s="336"/>
      <c r="AY47" s="336"/>
      <c r="AZ47" s="336"/>
      <c r="BA47" s="336"/>
      <c r="BB47" s="336"/>
      <c r="BC47" s="336"/>
      <c r="BD47" s="336">
        <v>0</v>
      </c>
      <c r="BE47" s="337"/>
      <c r="BF47" s="337"/>
      <c r="BG47" s="337"/>
      <c r="BH47" s="337"/>
      <c r="BI47" s="337"/>
      <c r="BJ47" s="337"/>
      <c r="BK47" s="337"/>
      <c r="BL47" s="337"/>
      <c r="BM47" s="339">
        <v>48</v>
      </c>
      <c r="BN47" s="339">
        <v>0</v>
      </c>
      <c r="BO47" s="337">
        <v>0</v>
      </c>
      <c r="BP47" s="68"/>
      <c r="BQ47" s="69">
        <f t="shared" si="9"/>
        <v>0</v>
      </c>
      <c r="BR47" s="69"/>
      <c r="BS47" s="69">
        <f t="shared" si="10"/>
        <v>0</v>
      </c>
      <c r="BT47" s="69">
        <f t="shared" si="11"/>
        <v>0</v>
      </c>
      <c r="BU47" s="69"/>
      <c r="BV47" s="80"/>
      <c r="BW47" s="78"/>
      <c r="BX47" s="73"/>
      <c r="BY47" s="69" t="e">
        <f>#REF!-CA47</f>
        <v>#REF!</v>
      </c>
      <c r="BZ47" s="69"/>
      <c r="CA47" s="69" t="e">
        <f>1*#REF!</f>
        <v>#REF!</v>
      </c>
      <c r="CB47" s="71" t="e">
        <f t="shared" si="12"/>
        <v>#REF!</v>
      </c>
      <c r="CC47" s="69"/>
      <c r="CD47" s="80"/>
      <c r="CE47" s="78"/>
      <c r="CF47" s="81"/>
      <c r="CG47" s="312">
        <f t="shared" si="5"/>
        <v>48</v>
      </c>
      <c r="CH47" s="76"/>
      <c r="CI47" s="10"/>
      <c r="CJ47" s="10"/>
      <c r="CK47" s="10"/>
    </row>
    <row r="48" spans="2:89" ht="30.75" thickBot="1">
      <c r="B48" s="243" t="s">
        <v>143</v>
      </c>
      <c r="C48" s="397" t="s">
        <v>161</v>
      </c>
      <c r="D48" s="355">
        <v>4</v>
      </c>
      <c r="E48" s="355">
        <v>0</v>
      </c>
      <c r="F48" s="355">
        <v>0</v>
      </c>
      <c r="G48" s="346"/>
      <c r="H48" s="398">
        <v>72</v>
      </c>
      <c r="I48" s="399"/>
      <c r="J48" s="399">
        <v>4</v>
      </c>
      <c r="K48" s="398">
        <v>68</v>
      </c>
      <c r="L48" s="399">
        <v>34</v>
      </c>
      <c r="M48" s="361">
        <v>34</v>
      </c>
      <c r="N48" s="399">
        <v>0</v>
      </c>
      <c r="O48" s="399"/>
      <c r="P48" s="399">
        <v>0</v>
      </c>
      <c r="Q48" s="399"/>
      <c r="R48" s="399">
        <v>0</v>
      </c>
      <c r="S48" s="399">
        <v>0</v>
      </c>
      <c r="T48" s="361">
        <v>0</v>
      </c>
      <c r="U48" s="399"/>
      <c r="V48" s="399"/>
      <c r="W48" s="399"/>
      <c r="X48" s="399"/>
      <c r="Y48" s="399"/>
      <c r="Z48" s="399"/>
      <c r="AA48" s="399"/>
      <c r="AB48" s="399"/>
      <c r="AC48" s="361">
        <v>0</v>
      </c>
      <c r="AD48" s="399"/>
      <c r="AE48" s="399"/>
      <c r="AF48" s="399"/>
      <c r="AG48" s="399"/>
      <c r="AH48" s="399"/>
      <c r="AI48" s="399"/>
      <c r="AJ48" s="399"/>
      <c r="AK48" s="399"/>
      <c r="AL48" s="361">
        <v>0</v>
      </c>
      <c r="AM48" s="399"/>
      <c r="AN48" s="399"/>
      <c r="AO48" s="399"/>
      <c r="AP48" s="399"/>
      <c r="AQ48" s="399"/>
      <c r="AR48" s="399"/>
      <c r="AS48" s="399"/>
      <c r="AT48" s="399"/>
      <c r="AU48" s="399">
        <v>72</v>
      </c>
      <c r="AV48" s="399"/>
      <c r="AW48" s="399"/>
      <c r="AX48" s="399"/>
      <c r="AY48" s="399"/>
      <c r="AZ48" s="399"/>
      <c r="BA48" s="399"/>
      <c r="BB48" s="399"/>
      <c r="BC48" s="399"/>
      <c r="BD48" s="399">
        <v>0</v>
      </c>
      <c r="BE48" s="399"/>
      <c r="BF48" s="399"/>
      <c r="BG48" s="399"/>
      <c r="BH48" s="399"/>
      <c r="BI48" s="399"/>
      <c r="BJ48" s="399"/>
      <c r="BK48" s="399"/>
      <c r="BL48" s="399"/>
      <c r="BM48" s="363">
        <v>0</v>
      </c>
      <c r="BN48" s="363">
        <v>0</v>
      </c>
      <c r="BO48" s="399">
        <v>0</v>
      </c>
      <c r="BP48" s="73"/>
      <c r="BQ48" s="71"/>
      <c r="BR48" s="71"/>
      <c r="BS48" s="71"/>
      <c r="BT48" s="71"/>
      <c r="BU48" s="71"/>
      <c r="BV48" s="72"/>
      <c r="BW48" s="79"/>
      <c r="BX48" s="73"/>
      <c r="BY48" s="69"/>
      <c r="BZ48" s="69"/>
      <c r="CA48" s="69"/>
      <c r="CB48" s="71"/>
      <c r="CC48" s="69"/>
      <c r="CD48" s="80"/>
      <c r="CE48" s="78"/>
      <c r="CF48" s="81"/>
      <c r="CG48" s="312">
        <f t="shared" si="5"/>
        <v>72</v>
      </c>
      <c r="CH48" s="76"/>
      <c r="CI48" s="10"/>
      <c r="CJ48" s="10"/>
      <c r="CK48" s="10"/>
    </row>
    <row r="49" spans="2:89" ht="21" customHeight="1" thickBot="1">
      <c r="B49" s="395" t="s">
        <v>10</v>
      </c>
      <c r="C49" s="401" t="s">
        <v>144</v>
      </c>
      <c r="D49" s="402" t="s">
        <v>205</v>
      </c>
      <c r="E49" s="403" t="s">
        <v>206</v>
      </c>
      <c r="F49" s="403" t="s">
        <v>314</v>
      </c>
      <c r="G49" s="404"/>
      <c r="H49" s="404">
        <f aca="true" t="shared" si="14" ref="H49:BN49">SUM(H50,H60)</f>
        <v>3348</v>
      </c>
      <c r="I49" s="404" t="e">
        <f t="shared" si="14"/>
        <v>#REF!</v>
      </c>
      <c r="J49" s="404">
        <f t="shared" si="14"/>
        <v>107</v>
      </c>
      <c r="K49" s="404">
        <f t="shared" si="14"/>
        <v>2043</v>
      </c>
      <c r="L49" s="404">
        <f t="shared" si="14"/>
        <v>1041</v>
      </c>
      <c r="M49" s="404">
        <f t="shared" si="14"/>
        <v>912</v>
      </c>
      <c r="N49" s="404">
        <f t="shared" si="14"/>
        <v>100</v>
      </c>
      <c r="O49" s="404">
        <f t="shared" si="14"/>
        <v>0</v>
      </c>
      <c r="P49" s="404">
        <f t="shared" si="14"/>
        <v>1198</v>
      </c>
      <c r="Q49" s="404">
        <f t="shared" si="14"/>
        <v>0</v>
      </c>
      <c r="R49" s="404">
        <f t="shared" si="14"/>
        <v>0</v>
      </c>
      <c r="S49" s="404">
        <f t="shared" si="14"/>
        <v>0</v>
      </c>
      <c r="T49" s="404">
        <f t="shared" si="14"/>
        <v>30</v>
      </c>
      <c r="U49" s="404">
        <f t="shared" si="14"/>
        <v>0</v>
      </c>
      <c r="V49" s="404">
        <f t="shared" si="14"/>
        <v>0</v>
      </c>
      <c r="W49" s="404">
        <f t="shared" si="14"/>
        <v>0</v>
      </c>
      <c r="X49" s="404">
        <f t="shared" si="14"/>
        <v>0</v>
      </c>
      <c r="Y49" s="404">
        <f t="shared" si="14"/>
        <v>0</v>
      </c>
      <c r="Z49" s="404">
        <f t="shared" si="14"/>
        <v>0</v>
      </c>
      <c r="AA49" s="404">
        <f t="shared" si="14"/>
        <v>0</v>
      </c>
      <c r="AB49" s="404">
        <f t="shared" si="14"/>
        <v>0</v>
      </c>
      <c r="AC49" s="404">
        <v>0</v>
      </c>
      <c r="AD49" s="404">
        <f t="shared" si="14"/>
        <v>0</v>
      </c>
      <c r="AE49" s="404">
        <f t="shared" si="14"/>
        <v>0</v>
      </c>
      <c r="AF49" s="404">
        <f t="shared" si="14"/>
        <v>0</v>
      </c>
      <c r="AG49" s="404">
        <f t="shared" si="14"/>
        <v>0</v>
      </c>
      <c r="AH49" s="404">
        <f t="shared" si="14"/>
        <v>0</v>
      </c>
      <c r="AI49" s="404">
        <f t="shared" si="14"/>
        <v>0</v>
      </c>
      <c r="AJ49" s="404">
        <f t="shared" si="14"/>
        <v>0</v>
      </c>
      <c r="AK49" s="404">
        <f t="shared" si="14"/>
        <v>0</v>
      </c>
      <c r="AL49" s="404">
        <f t="shared" si="14"/>
        <v>394</v>
      </c>
      <c r="AM49" s="404">
        <f t="shared" si="14"/>
        <v>0</v>
      </c>
      <c r="AN49" s="404">
        <f t="shared" si="14"/>
        <v>0</v>
      </c>
      <c r="AO49" s="404">
        <f t="shared" si="14"/>
        <v>0</v>
      </c>
      <c r="AP49" s="404">
        <f t="shared" si="14"/>
        <v>0</v>
      </c>
      <c r="AQ49" s="404">
        <f t="shared" si="14"/>
        <v>0</v>
      </c>
      <c r="AR49" s="404">
        <f t="shared" si="14"/>
        <v>0</v>
      </c>
      <c r="AS49" s="404">
        <f t="shared" si="14"/>
        <v>0</v>
      </c>
      <c r="AT49" s="404">
        <f t="shared" si="14"/>
        <v>0</v>
      </c>
      <c r="AU49" s="404">
        <f t="shared" si="14"/>
        <v>604</v>
      </c>
      <c r="AV49" s="404">
        <f t="shared" si="14"/>
        <v>0</v>
      </c>
      <c r="AW49" s="404">
        <f t="shared" si="14"/>
        <v>0</v>
      </c>
      <c r="AX49" s="404">
        <f t="shared" si="14"/>
        <v>0</v>
      </c>
      <c r="AY49" s="404">
        <f t="shared" si="14"/>
        <v>0</v>
      </c>
      <c r="AZ49" s="404">
        <f t="shared" si="14"/>
        <v>0</v>
      </c>
      <c r="BA49" s="404">
        <f t="shared" si="14"/>
        <v>0</v>
      </c>
      <c r="BB49" s="404">
        <f t="shared" si="14"/>
        <v>0</v>
      </c>
      <c r="BC49" s="404">
        <f t="shared" si="14"/>
        <v>0</v>
      </c>
      <c r="BD49" s="404">
        <f t="shared" si="14"/>
        <v>488</v>
      </c>
      <c r="BE49" s="404">
        <f t="shared" si="14"/>
        <v>0</v>
      </c>
      <c r="BF49" s="404">
        <f t="shared" si="14"/>
        <v>0</v>
      </c>
      <c r="BG49" s="404">
        <f t="shared" si="14"/>
        <v>0</v>
      </c>
      <c r="BH49" s="404">
        <f t="shared" si="14"/>
        <v>0</v>
      </c>
      <c r="BI49" s="404">
        <f t="shared" si="14"/>
        <v>0</v>
      </c>
      <c r="BJ49" s="404">
        <f t="shared" si="14"/>
        <v>0</v>
      </c>
      <c r="BK49" s="404">
        <f t="shared" si="14"/>
        <v>0</v>
      </c>
      <c r="BL49" s="404">
        <f t="shared" si="14"/>
        <v>0</v>
      </c>
      <c r="BM49" s="404">
        <f t="shared" si="14"/>
        <v>648</v>
      </c>
      <c r="BN49" s="404">
        <f t="shared" si="14"/>
        <v>584</v>
      </c>
      <c r="BO49" s="404">
        <f>SUM(BO50,BO60)</f>
        <v>324</v>
      </c>
      <c r="BP49" s="73"/>
      <c r="BQ49" s="71"/>
      <c r="BR49" s="71"/>
      <c r="BS49" s="71"/>
      <c r="BT49" s="71"/>
      <c r="BU49" s="71"/>
      <c r="BV49" s="72"/>
      <c r="BW49" s="79"/>
      <c r="BX49" s="73"/>
      <c r="BY49" s="69"/>
      <c r="BZ49" s="69"/>
      <c r="CA49" s="69"/>
      <c r="CB49" s="71"/>
      <c r="CC49" s="69"/>
      <c r="CD49" s="80"/>
      <c r="CE49" s="78"/>
      <c r="CF49" s="81"/>
      <c r="CG49" s="312">
        <f t="shared" si="5"/>
        <v>3072</v>
      </c>
      <c r="CH49" s="76"/>
      <c r="CI49" s="10"/>
      <c r="CJ49" s="10"/>
      <c r="CK49" s="10"/>
    </row>
    <row r="50" spans="1:89" s="66" customFormat="1" ht="26.25" customHeight="1" thickBot="1">
      <c r="A50" s="51"/>
      <c r="B50" s="396" t="s">
        <v>8</v>
      </c>
      <c r="C50" s="405" t="s">
        <v>145</v>
      </c>
      <c r="D50" s="406" t="s">
        <v>309</v>
      </c>
      <c r="E50" s="407" t="s">
        <v>204</v>
      </c>
      <c r="F50" s="407" t="s">
        <v>205</v>
      </c>
      <c r="G50" s="408"/>
      <c r="H50" s="409">
        <f aca="true" t="shared" si="15" ref="H50:BL50">SUM(H51,H52,H53,H54,H55+H56+H57+H58+H59)</f>
        <v>676</v>
      </c>
      <c r="I50" s="409">
        <f t="shared" si="15"/>
        <v>0</v>
      </c>
      <c r="J50" s="409">
        <f t="shared" si="15"/>
        <v>31</v>
      </c>
      <c r="K50" s="409">
        <f t="shared" si="15"/>
        <v>645</v>
      </c>
      <c r="L50" s="409">
        <f t="shared" si="15"/>
        <v>361</v>
      </c>
      <c r="M50" s="409">
        <f t="shared" si="15"/>
        <v>284</v>
      </c>
      <c r="N50" s="409">
        <f t="shared" si="15"/>
        <v>0</v>
      </c>
      <c r="O50" s="409">
        <f t="shared" si="15"/>
        <v>0</v>
      </c>
      <c r="P50" s="409">
        <f t="shared" si="15"/>
        <v>0</v>
      </c>
      <c r="Q50" s="409">
        <f t="shared" si="15"/>
        <v>0</v>
      </c>
      <c r="R50" s="409">
        <f t="shared" si="15"/>
        <v>0</v>
      </c>
      <c r="S50" s="409">
        <f t="shared" si="15"/>
        <v>0</v>
      </c>
      <c r="T50" s="409">
        <f t="shared" si="15"/>
        <v>0</v>
      </c>
      <c r="U50" s="409">
        <f t="shared" si="15"/>
        <v>0</v>
      </c>
      <c r="V50" s="409">
        <f t="shared" si="15"/>
        <v>0</v>
      </c>
      <c r="W50" s="409">
        <f t="shared" si="15"/>
        <v>0</v>
      </c>
      <c r="X50" s="409">
        <f t="shared" si="15"/>
        <v>0</v>
      </c>
      <c r="Y50" s="409">
        <f t="shared" si="15"/>
        <v>0</v>
      </c>
      <c r="Z50" s="409">
        <f t="shared" si="15"/>
        <v>0</v>
      </c>
      <c r="AA50" s="409">
        <f t="shared" si="15"/>
        <v>0</v>
      </c>
      <c r="AB50" s="409">
        <f t="shared" si="15"/>
        <v>0</v>
      </c>
      <c r="AC50" s="409">
        <f t="shared" si="15"/>
        <v>20</v>
      </c>
      <c r="AD50" s="409">
        <f t="shared" si="15"/>
        <v>0</v>
      </c>
      <c r="AE50" s="409">
        <f t="shared" si="15"/>
        <v>0</v>
      </c>
      <c r="AF50" s="409">
        <f t="shared" si="15"/>
        <v>0</v>
      </c>
      <c r="AG50" s="409">
        <f t="shared" si="15"/>
        <v>0</v>
      </c>
      <c r="AH50" s="409">
        <f t="shared" si="15"/>
        <v>0</v>
      </c>
      <c r="AI50" s="409">
        <f t="shared" si="15"/>
        <v>0</v>
      </c>
      <c r="AJ50" s="409">
        <f t="shared" si="15"/>
        <v>0</v>
      </c>
      <c r="AK50" s="409">
        <f t="shared" si="15"/>
        <v>0</v>
      </c>
      <c r="AL50" s="409">
        <f t="shared" si="15"/>
        <v>152</v>
      </c>
      <c r="AM50" s="409">
        <f t="shared" si="15"/>
        <v>0</v>
      </c>
      <c r="AN50" s="409">
        <f t="shared" si="15"/>
        <v>0</v>
      </c>
      <c r="AO50" s="409">
        <f t="shared" si="15"/>
        <v>0</v>
      </c>
      <c r="AP50" s="409">
        <f t="shared" si="15"/>
        <v>0</v>
      </c>
      <c r="AQ50" s="409">
        <f t="shared" si="15"/>
        <v>0</v>
      </c>
      <c r="AR50" s="409">
        <f t="shared" si="15"/>
        <v>0</v>
      </c>
      <c r="AS50" s="409">
        <f t="shared" si="15"/>
        <v>0</v>
      </c>
      <c r="AT50" s="409">
        <f t="shared" si="15"/>
        <v>0</v>
      </c>
      <c r="AU50" s="409">
        <f t="shared" si="15"/>
        <v>196</v>
      </c>
      <c r="AV50" s="409">
        <f t="shared" si="15"/>
        <v>0</v>
      </c>
      <c r="AW50" s="409">
        <f t="shared" si="15"/>
        <v>0</v>
      </c>
      <c r="AX50" s="409">
        <f t="shared" si="15"/>
        <v>0</v>
      </c>
      <c r="AY50" s="409">
        <f t="shared" si="15"/>
        <v>0</v>
      </c>
      <c r="AZ50" s="409">
        <f t="shared" si="15"/>
        <v>0</v>
      </c>
      <c r="BA50" s="409">
        <f t="shared" si="15"/>
        <v>0</v>
      </c>
      <c r="BB50" s="409">
        <f t="shared" si="15"/>
        <v>0</v>
      </c>
      <c r="BC50" s="409">
        <f t="shared" si="15"/>
        <v>0</v>
      </c>
      <c r="BD50" s="409">
        <f t="shared" si="15"/>
        <v>148</v>
      </c>
      <c r="BE50" s="409">
        <f t="shared" si="15"/>
        <v>0</v>
      </c>
      <c r="BF50" s="409">
        <f t="shared" si="15"/>
        <v>0</v>
      </c>
      <c r="BG50" s="409">
        <f t="shared" si="15"/>
        <v>0</v>
      </c>
      <c r="BH50" s="409">
        <f t="shared" si="15"/>
        <v>0</v>
      </c>
      <c r="BI50" s="409">
        <f t="shared" si="15"/>
        <v>0</v>
      </c>
      <c r="BJ50" s="409">
        <f t="shared" si="15"/>
        <v>0</v>
      </c>
      <c r="BK50" s="409">
        <f t="shared" si="15"/>
        <v>0</v>
      </c>
      <c r="BL50" s="409">
        <f t="shared" si="15"/>
        <v>0</v>
      </c>
      <c r="BM50" s="409">
        <f>SUM(BM51,BM52,BM53,BM54,BM55+BM56+BM57+BM58+BM59)</f>
        <v>148</v>
      </c>
      <c r="BN50" s="410">
        <f>SUM(BN51,BN52,BN53,BN54,BN55+BN56+BN57+BN58+BN59)</f>
        <v>0</v>
      </c>
      <c r="BO50" s="264">
        <f>SUM(BO58,BO59)</f>
        <v>36</v>
      </c>
      <c r="BP50" s="246">
        <f aca="true" t="shared" si="16" ref="BP50:BW50">BP51+BP52+BP53</f>
        <v>0</v>
      </c>
      <c r="BQ50" s="132">
        <f t="shared" si="16"/>
        <v>0</v>
      </c>
      <c r="BR50" s="132">
        <f t="shared" si="16"/>
        <v>0</v>
      </c>
      <c r="BS50" s="132">
        <f t="shared" si="16"/>
        <v>0</v>
      </c>
      <c r="BT50" s="132">
        <f t="shared" si="16"/>
        <v>0</v>
      </c>
      <c r="BU50" s="132">
        <f t="shared" si="16"/>
        <v>0</v>
      </c>
      <c r="BV50" s="132">
        <f t="shared" si="16"/>
        <v>0</v>
      </c>
      <c r="BW50" s="132">
        <f t="shared" si="16"/>
        <v>0</v>
      </c>
      <c r="BX50" s="56"/>
      <c r="BY50" s="54"/>
      <c r="BZ50" s="54"/>
      <c r="CA50" s="54"/>
      <c r="CB50" s="54"/>
      <c r="CC50" s="54"/>
      <c r="CD50" s="87"/>
      <c r="CE50" s="55"/>
      <c r="CF50" s="52"/>
      <c r="CG50" s="312">
        <f t="shared" si="5"/>
        <v>700</v>
      </c>
      <c r="CH50" s="63"/>
      <c r="CI50" s="65"/>
      <c r="CJ50" s="65"/>
      <c r="CK50" s="65"/>
    </row>
    <row r="51" spans="1:89" s="66" customFormat="1" ht="15.75" thickBot="1">
      <c r="A51" s="51"/>
      <c r="B51" s="353" t="s">
        <v>146</v>
      </c>
      <c r="C51" s="330" t="s">
        <v>189</v>
      </c>
      <c r="D51" s="471" t="s">
        <v>309</v>
      </c>
      <c r="E51" s="472" t="s">
        <v>204</v>
      </c>
      <c r="F51" s="472" t="s">
        <v>309</v>
      </c>
      <c r="G51" s="233"/>
      <c r="H51" s="236">
        <f aca="true" t="shared" si="17" ref="H51:H58">SUM(J51:K51)</f>
        <v>58</v>
      </c>
      <c r="I51" s="233"/>
      <c r="J51" s="236">
        <v>4</v>
      </c>
      <c r="K51" s="236">
        <f aca="true" t="shared" si="18" ref="K51:K58">L51+M51</f>
        <v>54</v>
      </c>
      <c r="L51" s="236">
        <v>26</v>
      </c>
      <c r="M51" s="262">
        <v>28</v>
      </c>
      <c r="N51" s="333">
        <v>0</v>
      </c>
      <c r="O51" s="233"/>
      <c r="P51" s="333">
        <v>0</v>
      </c>
      <c r="Q51" s="233"/>
      <c r="R51" s="333">
        <v>0</v>
      </c>
      <c r="S51" s="333">
        <v>0</v>
      </c>
      <c r="T51" s="333">
        <v>0</v>
      </c>
      <c r="U51" s="233"/>
      <c r="V51" s="233"/>
      <c r="W51" s="233"/>
      <c r="X51" s="233"/>
      <c r="Y51" s="233"/>
      <c r="Z51" s="233"/>
      <c r="AA51" s="233"/>
      <c r="AB51" s="233"/>
      <c r="AC51" s="262">
        <v>0</v>
      </c>
      <c r="AD51" s="233"/>
      <c r="AE51" s="233"/>
      <c r="AF51" s="233"/>
      <c r="AG51" s="233"/>
      <c r="AH51" s="233"/>
      <c r="AI51" s="233"/>
      <c r="AJ51" s="233"/>
      <c r="AK51" s="233"/>
      <c r="AL51" s="262">
        <v>0</v>
      </c>
      <c r="AM51" s="233"/>
      <c r="AN51" s="233"/>
      <c r="AO51" s="233"/>
      <c r="AP51" s="233"/>
      <c r="AQ51" s="233"/>
      <c r="AR51" s="233"/>
      <c r="AS51" s="233"/>
      <c r="AT51" s="233"/>
      <c r="AU51" s="262">
        <v>60</v>
      </c>
      <c r="AV51" s="233"/>
      <c r="AW51" s="233"/>
      <c r="AX51" s="233"/>
      <c r="AY51" s="233"/>
      <c r="AZ51" s="233"/>
      <c r="BA51" s="233"/>
      <c r="BB51" s="233"/>
      <c r="BC51" s="233"/>
      <c r="BD51" s="475">
        <v>0</v>
      </c>
      <c r="BE51" s="475"/>
      <c r="BF51" s="475"/>
      <c r="BG51" s="475"/>
      <c r="BH51" s="475"/>
      <c r="BI51" s="475"/>
      <c r="BJ51" s="475"/>
      <c r="BK51" s="475"/>
      <c r="BL51" s="475"/>
      <c r="BM51" s="476">
        <v>0</v>
      </c>
      <c r="BN51" s="477">
        <v>0</v>
      </c>
      <c r="BO51" s="475">
        <v>0</v>
      </c>
      <c r="BP51" s="131"/>
      <c r="BQ51" s="85">
        <f>BO51-BS51</f>
        <v>0</v>
      </c>
      <c r="BR51" s="85"/>
      <c r="BS51" s="85">
        <f>1*BO51</f>
        <v>0</v>
      </c>
      <c r="BT51" s="133">
        <f>BS51-BU51-BV51</f>
        <v>0</v>
      </c>
      <c r="BU51" s="85"/>
      <c r="BV51" s="112"/>
      <c r="BW51" s="130"/>
      <c r="BX51" s="126"/>
      <c r="BY51" s="127"/>
      <c r="BZ51" s="127"/>
      <c r="CA51" s="127"/>
      <c r="CB51" s="127"/>
      <c r="CC51" s="128"/>
      <c r="CD51" s="129"/>
      <c r="CE51" s="125"/>
      <c r="CF51" s="124"/>
      <c r="CG51" s="312">
        <f t="shared" si="5"/>
        <v>60</v>
      </c>
      <c r="CH51" s="63"/>
      <c r="CI51" s="65"/>
      <c r="CJ51" s="65"/>
      <c r="CK51" s="65"/>
    </row>
    <row r="52" spans="2:89" ht="30.75" thickBot="1">
      <c r="B52" s="243" t="s">
        <v>147</v>
      </c>
      <c r="C52" s="257" t="s">
        <v>190</v>
      </c>
      <c r="D52" s="473" t="s">
        <v>309</v>
      </c>
      <c r="E52" s="474" t="s">
        <v>309</v>
      </c>
      <c r="F52" s="474" t="s">
        <v>186</v>
      </c>
      <c r="G52" s="72"/>
      <c r="H52" s="236">
        <f t="shared" si="17"/>
        <v>32</v>
      </c>
      <c r="I52" s="71"/>
      <c r="J52" s="71">
        <v>2</v>
      </c>
      <c r="K52" s="236">
        <f t="shared" si="18"/>
        <v>30</v>
      </c>
      <c r="L52" s="71">
        <v>16</v>
      </c>
      <c r="M52" s="400">
        <v>14</v>
      </c>
      <c r="N52" s="333">
        <v>0</v>
      </c>
      <c r="O52" s="71"/>
      <c r="P52" s="333">
        <v>0</v>
      </c>
      <c r="Q52" s="71"/>
      <c r="R52" s="333">
        <v>0</v>
      </c>
      <c r="S52" s="333">
        <v>0</v>
      </c>
      <c r="T52" s="333">
        <v>0</v>
      </c>
      <c r="U52" s="71"/>
      <c r="V52" s="71"/>
      <c r="W52" s="71"/>
      <c r="X52" s="71"/>
      <c r="Y52" s="71"/>
      <c r="Z52" s="71"/>
      <c r="AA52" s="71"/>
      <c r="AB52" s="71"/>
      <c r="AC52" s="400">
        <v>0</v>
      </c>
      <c r="AD52" s="71"/>
      <c r="AE52" s="71"/>
      <c r="AF52" s="71"/>
      <c r="AG52" s="71"/>
      <c r="AH52" s="71"/>
      <c r="AI52" s="71"/>
      <c r="AJ52" s="71"/>
      <c r="AK52" s="71"/>
      <c r="AL52" s="400">
        <v>0</v>
      </c>
      <c r="AM52" s="71"/>
      <c r="AN52" s="71"/>
      <c r="AO52" s="71"/>
      <c r="AP52" s="71"/>
      <c r="AQ52" s="71"/>
      <c r="AR52" s="71"/>
      <c r="AS52" s="71"/>
      <c r="AT52" s="71"/>
      <c r="AU52" s="400">
        <v>0</v>
      </c>
      <c r="AV52" s="71"/>
      <c r="AW52" s="71"/>
      <c r="AX52" s="71"/>
      <c r="AY52" s="71"/>
      <c r="AZ52" s="71"/>
      <c r="BA52" s="71"/>
      <c r="BB52" s="71"/>
      <c r="BC52" s="71"/>
      <c r="BD52" s="478">
        <v>0</v>
      </c>
      <c r="BE52" s="478"/>
      <c r="BF52" s="478"/>
      <c r="BG52" s="478"/>
      <c r="BH52" s="478"/>
      <c r="BI52" s="478"/>
      <c r="BJ52" s="478"/>
      <c r="BK52" s="478"/>
      <c r="BL52" s="478"/>
      <c r="BM52" s="479">
        <v>32</v>
      </c>
      <c r="BN52" s="477">
        <v>0</v>
      </c>
      <c r="BO52" s="478">
        <v>0</v>
      </c>
      <c r="BP52" s="68"/>
      <c r="BQ52" s="69">
        <f>BO52-BS52</f>
        <v>0</v>
      </c>
      <c r="BR52" s="69"/>
      <c r="BS52" s="69">
        <f>1*BO52</f>
        <v>0</v>
      </c>
      <c r="BT52" s="69">
        <f>BS52-BU52-BV52</f>
        <v>0</v>
      </c>
      <c r="BU52" s="69"/>
      <c r="BV52" s="80"/>
      <c r="BW52" s="78"/>
      <c r="BX52" s="73"/>
      <c r="BY52" s="69" t="e">
        <f>#REF!-CA52</f>
        <v>#REF!</v>
      </c>
      <c r="BZ52" s="69"/>
      <c r="CA52" s="69" t="e">
        <f>1*#REF!</f>
        <v>#REF!</v>
      </c>
      <c r="CB52" s="71" t="e">
        <f>CA52-CC52-CD52</f>
        <v>#REF!</v>
      </c>
      <c r="CC52" s="74"/>
      <c r="CD52" s="75"/>
      <c r="CE52" s="70"/>
      <c r="CF52" s="67"/>
      <c r="CG52" s="312">
        <f t="shared" si="5"/>
        <v>32</v>
      </c>
      <c r="CH52" s="76"/>
      <c r="CI52" s="10"/>
      <c r="CJ52" s="10"/>
      <c r="CK52" s="10"/>
    </row>
    <row r="53" spans="2:89" ht="15.75" thickBot="1">
      <c r="B53" s="243" t="s">
        <v>191</v>
      </c>
      <c r="C53" s="257" t="s">
        <v>192</v>
      </c>
      <c r="D53" s="240" t="s">
        <v>309</v>
      </c>
      <c r="E53" s="241" t="s">
        <v>204</v>
      </c>
      <c r="F53" s="237" t="s">
        <v>309</v>
      </c>
      <c r="G53" s="239"/>
      <c r="H53" s="236">
        <f t="shared" si="17"/>
        <v>84</v>
      </c>
      <c r="I53" s="236"/>
      <c r="J53" s="236">
        <v>4</v>
      </c>
      <c r="K53" s="236">
        <f t="shared" si="18"/>
        <v>80</v>
      </c>
      <c r="L53" s="236">
        <v>48</v>
      </c>
      <c r="M53" s="262">
        <v>32</v>
      </c>
      <c r="N53" s="333">
        <v>0</v>
      </c>
      <c r="O53" s="236"/>
      <c r="P53" s="333">
        <v>0</v>
      </c>
      <c r="Q53" s="236"/>
      <c r="R53" s="333">
        <v>0</v>
      </c>
      <c r="S53" s="333">
        <v>0</v>
      </c>
      <c r="T53" s="333">
        <v>0</v>
      </c>
      <c r="U53" s="236"/>
      <c r="V53" s="236"/>
      <c r="W53" s="236"/>
      <c r="X53" s="236"/>
      <c r="Y53" s="236"/>
      <c r="Z53" s="236"/>
      <c r="AA53" s="236"/>
      <c r="AB53" s="236"/>
      <c r="AC53" s="262">
        <v>20</v>
      </c>
      <c r="AD53" s="236"/>
      <c r="AE53" s="236"/>
      <c r="AF53" s="236"/>
      <c r="AG53" s="236"/>
      <c r="AH53" s="236"/>
      <c r="AI53" s="236"/>
      <c r="AJ53" s="236"/>
      <c r="AK53" s="236"/>
      <c r="AL53" s="262">
        <v>24</v>
      </c>
      <c r="AM53" s="236"/>
      <c r="AN53" s="236"/>
      <c r="AO53" s="236"/>
      <c r="AP53" s="236"/>
      <c r="AQ53" s="236"/>
      <c r="AR53" s="236"/>
      <c r="AS53" s="236"/>
      <c r="AT53" s="236"/>
      <c r="AU53" s="262">
        <v>40</v>
      </c>
      <c r="AV53" s="236"/>
      <c r="AW53" s="236"/>
      <c r="AX53" s="236"/>
      <c r="AY53" s="236"/>
      <c r="AZ53" s="236"/>
      <c r="BA53" s="236"/>
      <c r="BB53" s="236"/>
      <c r="BC53" s="236"/>
      <c r="BD53" s="475">
        <v>0</v>
      </c>
      <c r="BE53" s="475"/>
      <c r="BF53" s="475"/>
      <c r="BG53" s="475"/>
      <c r="BH53" s="475"/>
      <c r="BI53" s="475"/>
      <c r="BJ53" s="475"/>
      <c r="BK53" s="475"/>
      <c r="BL53" s="475"/>
      <c r="BM53" s="476">
        <v>0</v>
      </c>
      <c r="BN53" s="477">
        <v>0</v>
      </c>
      <c r="BO53" s="475">
        <v>0</v>
      </c>
      <c r="BP53" s="73"/>
      <c r="BQ53" s="69">
        <f>BO48-BS53</f>
        <v>0</v>
      </c>
      <c r="BR53" s="69"/>
      <c r="BS53" s="69">
        <f>1*BO48</f>
        <v>0</v>
      </c>
      <c r="BT53" s="71">
        <f>BS53-BU53-BV53</f>
        <v>0</v>
      </c>
      <c r="BU53" s="69"/>
      <c r="BV53" s="72"/>
      <c r="BW53" s="79"/>
      <c r="BX53" s="73"/>
      <c r="BY53" s="69" t="e">
        <f>#REF!-CA53</f>
        <v>#REF!</v>
      </c>
      <c r="BZ53" s="69"/>
      <c r="CA53" s="69" t="e">
        <f>1*#REF!</f>
        <v>#REF!</v>
      </c>
      <c r="CB53" s="71" t="e">
        <f>CA53-CC53-CD53</f>
        <v>#REF!</v>
      </c>
      <c r="CC53" s="69"/>
      <c r="CD53" s="80"/>
      <c r="CE53" s="78"/>
      <c r="CF53" s="81"/>
      <c r="CG53" s="312">
        <f t="shared" si="5"/>
        <v>84</v>
      </c>
      <c r="CH53" s="76"/>
      <c r="CI53" s="10"/>
      <c r="CJ53" s="10"/>
      <c r="CK53" s="10"/>
    </row>
    <row r="54" spans="1:89" s="66" customFormat="1" ht="15.75" thickBot="1">
      <c r="A54" s="51"/>
      <c r="B54" s="243" t="s">
        <v>193</v>
      </c>
      <c r="C54" s="257" t="s">
        <v>194</v>
      </c>
      <c r="D54" s="247" t="s">
        <v>309</v>
      </c>
      <c r="E54" s="466" t="s">
        <v>204</v>
      </c>
      <c r="F54" s="248" t="s">
        <v>309</v>
      </c>
      <c r="G54" s="341"/>
      <c r="H54" s="236">
        <f t="shared" si="17"/>
        <v>220</v>
      </c>
      <c r="I54" s="249"/>
      <c r="J54" s="109">
        <v>10</v>
      </c>
      <c r="K54" s="236">
        <f t="shared" si="18"/>
        <v>210</v>
      </c>
      <c r="L54" s="109">
        <v>80</v>
      </c>
      <c r="M54" s="262">
        <v>130</v>
      </c>
      <c r="N54" s="333">
        <v>0</v>
      </c>
      <c r="O54" s="249"/>
      <c r="P54" s="333">
        <v>0</v>
      </c>
      <c r="Q54" s="249"/>
      <c r="R54" s="333">
        <v>0</v>
      </c>
      <c r="S54" s="333">
        <v>0</v>
      </c>
      <c r="T54" s="333">
        <v>0</v>
      </c>
      <c r="U54" s="249"/>
      <c r="V54" s="249"/>
      <c r="W54" s="249"/>
      <c r="X54" s="249"/>
      <c r="Y54" s="249"/>
      <c r="Z54" s="249"/>
      <c r="AA54" s="249"/>
      <c r="AB54" s="249"/>
      <c r="AC54" s="262">
        <v>0</v>
      </c>
      <c r="AD54" s="249"/>
      <c r="AE54" s="249"/>
      <c r="AF54" s="249"/>
      <c r="AG54" s="249"/>
      <c r="AH54" s="249"/>
      <c r="AI54" s="249"/>
      <c r="AJ54" s="249"/>
      <c r="AK54" s="249"/>
      <c r="AL54" s="262">
        <v>56</v>
      </c>
      <c r="AM54" s="249"/>
      <c r="AN54" s="249"/>
      <c r="AO54" s="249"/>
      <c r="AP54" s="249"/>
      <c r="AQ54" s="249"/>
      <c r="AR54" s="249"/>
      <c r="AS54" s="249"/>
      <c r="AT54" s="249"/>
      <c r="AU54" s="262">
        <v>54</v>
      </c>
      <c r="AV54" s="249"/>
      <c r="AW54" s="249"/>
      <c r="AX54" s="249"/>
      <c r="AY54" s="249"/>
      <c r="AZ54" s="249"/>
      <c r="BA54" s="249"/>
      <c r="BB54" s="249"/>
      <c r="BC54" s="249"/>
      <c r="BD54" s="480">
        <v>110</v>
      </c>
      <c r="BE54" s="481"/>
      <c r="BF54" s="481"/>
      <c r="BG54" s="481"/>
      <c r="BH54" s="481"/>
      <c r="BI54" s="481"/>
      <c r="BJ54" s="481"/>
      <c r="BK54" s="481"/>
      <c r="BL54" s="481"/>
      <c r="BM54" s="476">
        <v>0</v>
      </c>
      <c r="BN54" s="477">
        <v>0</v>
      </c>
      <c r="BO54" s="481">
        <v>0</v>
      </c>
      <c r="BP54" s="246" t="e">
        <f>BP59+#REF!</f>
        <v>#REF!</v>
      </c>
      <c r="BQ54" s="132" t="e">
        <f>BQ59+#REF!</f>
        <v>#REF!</v>
      </c>
      <c r="BR54" s="132" t="e">
        <f>#REF!+#REF!</f>
        <v>#REF!</v>
      </c>
      <c r="BS54" s="132" t="e">
        <f>#REF!+#REF!</f>
        <v>#REF!</v>
      </c>
      <c r="BT54" s="132" t="e">
        <f>#REF!+#REF!</f>
        <v>#REF!</v>
      </c>
      <c r="BU54" s="132" t="e">
        <f>#REF!+#REF!</f>
        <v>#REF!</v>
      </c>
      <c r="BV54" s="132" t="e">
        <f>#REF!+#REF!</f>
        <v>#REF!</v>
      </c>
      <c r="BW54" s="132" t="e">
        <f>#REF!+#REF!</f>
        <v>#REF!</v>
      </c>
      <c r="BX54" s="56"/>
      <c r="BY54" s="54"/>
      <c r="BZ54" s="54"/>
      <c r="CA54" s="54"/>
      <c r="CB54" s="54"/>
      <c r="CC54" s="54"/>
      <c r="CD54" s="87"/>
      <c r="CE54" s="55"/>
      <c r="CF54" s="52"/>
      <c r="CG54" s="312">
        <f t="shared" si="5"/>
        <v>220</v>
      </c>
      <c r="CH54" s="63"/>
      <c r="CI54" s="65"/>
      <c r="CJ54" s="65"/>
      <c r="CK54" s="65"/>
    </row>
    <row r="55" spans="2:89" ht="20.25" customHeight="1" thickBot="1">
      <c r="B55" s="243" t="s">
        <v>195</v>
      </c>
      <c r="C55" s="257" t="s">
        <v>196</v>
      </c>
      <c r="D55" s="221" t="s">
        <v>309</v>
      </c>
      <c r="E55" s="250" t="s">
        <v>205</v>
      </c>
      <c r="F55" s="250" t="s">
        <v>309</v>
      </c>
      <c r="G55" s="80"/>
      <c r="H55" s="236">
        <f t="shared" si="17"/>
        <v>82</v>
      </c>
      <c r="I55" s="69"/>
      <c r="J55" s="159">
        <v>4</v>
      </c>
      <c r="K55" s="236">
        <f t="shared" si="18"/>
        <v>78</v>
      </c>
      <c r="L55" s="160">
        <v>56</v>
      </c>
      <c r="M55" s="262">
        <v>22</v>
      </c>
      <c r="N55" s="333">
        <v>0</v>
      </c>
      <c r="O55" s="69"/>
      <c r="P55" s="333">
        <v>0</v>
      </c>
      <c r="Q55" s="69"/>
      <c r="R55" s="333">
        <v>0</v>
      </c>
      <c r="S55" s="333">
        <v>0</v>
      </c>
      <c r="T55" s="333">
        <v>0</v>
      </c>
      <c r="U55" s="69"/>
      <c r="V55" s="69"/>
      <c r="W55" s="69"/>
      <c r="X55" s="69"/>
      <c r="Y55" s="69"/>
      <c r="Z55" s="69"/>
      <c r="AA55" s="69"/>
      <c r="AB55" s="69"/>
      <c r="AC55" s="262">
        <v>0</v>
      </c>
      <c r="AD55" s="69"/>
      <c r="AE55" s="69"/>
      <c r="AF55" s="69"/>
      <c r="AG55" s="69"/>
      <c r="AH55" s="69"/>
      <c r="AI55" s="69"/>
      <c r="AJ55" s="69"/>
      <c r="AK55" s="69"/>
      <c r="AL55" s="262">
        <v>20</v>
      </c>
      <c r="AM55" s="69"/>
      <c r="AN55" s="69"/>
      <c r="AO55" s="69"/>
      <c r="AP55" s="69"/>
      <c r="AQ55" s="69"/>
      <c r="AR55" s="69"/>
      <c r="AS55" s="69"/>
      <c r="AT55" s="69"/>
      <c r="AU55" s="262">
        <v>42</v>
      </c>
      <c r="AV55" s="69"/>
      <c r="AW55" s="69"/>
      <c r="AX55" s="69"/>
      <c r="AY55" s="69"/>
      <c r="AZ55" s="69"/>
      <c r="BA55" s="69"/>
      <c r="BB55" s="69"/>
      <c r="BC55" s="160"/>
      <c r="BD55" s="475">
        <v>38</v>
      </c>
      <c r="BE55" s="475"/>
      <c r="BF55" s="475"/>
      <c r="BG55" s="475"/>
      <c r="BH55" s="475"/>
      <c r="BI55" s="475"/>
      <c r="BJ55" s="475"/>
      <c r="BK55" s="475"/>
      <c r="BL55" s="475"/>
      <c r="BM55" s="476">
        <v>0</v>
      </c>
      <c r="BN55" s="477">
        <v>0</v>
      </c>
      <c r="BO55" s="475">
        <v>0</v>
      </c>
      <c r="BP55" s="73"/>
      <c r="BQ55" s="69"/>
      <c r="BR55" s="69"/>
      <c r="BS55" s="69"/>
      <c r="BT55" s="71"/>
      <c r="BU55" s="69"/>
      <c r="BV55" s="72"/>
      <c r="BW55" s="79"/>
      <c r="BX55" s="73"/>
      <c r="BY55" s="69"/>
      <c r="BZ55" s="69"/>
      <c r="CA55" s="69"/>
      <c r="CB55" s="71"/>
      <c r="CC55" s="69"/>
      <c r="CD55" s="80"/>
      <c r="CE55" s="78"/>
      <c r="CF55" s="81"/>
      <c r="CG55" s="312">
        <f t="shared" si="5"/>
        <v>100</v>
      </c>
      <c r="CH55" s="10"/>
      <c r="CI55" s="10"/>
      <c r="CJ55" s="10"/>
      <c r="CK55" s="10"/>
    </row>
    <row r="56" spans="2:89" ht="29.25" customHeight="1" thickBot="1">
      <c r="B56" s="243" t="s">
        <v>197</v>
      </c>
      <c r="C56" s="257" t="s">
        <v>198</v>
      </c>
      <c r="D56" s="221" t="s">
        <v>309</v>
      </c>
      <c r="E56" s="250" t="s">
        <v>309</v>
      </c>
      <c r="F56" s="250" t="s">
        <v>186</v>
      </c>
      <c r="G56" s="342"/>
      <c r="H56" s="236">
        <f t="shared" si="17"/>
        <v>48</v>
      </c>
      <c r="I56" s="161"/>
      <c r="J56" s="159">
        <v>2</v>
      </c>
      <c r="K56" s="236">
        <f t="shared" si="18"/>
        <v>46</v>
      </c>
      <c r="L56" s="160">
        <v>36</v>
      </c>
      <c r="M56" s="262">
        <v>10</v>
      </c>
      <c r="N56" s="334">
        <v>0</v>
      </c>
      <c r="O56" s="69"/>
      <c r="P56" s="334">
        <v>0</v>
      </c>
      <c r="Q56" s="69"/>
      <c r="R56" s="334">
        <v>0</v>
      </c>
      <c r="S56" s="334">
        <v>0</v>
      </c>
      <c r="T56" s="334">
        <v>0</v>
      </c>
      <c r="U56" s="69"/>
      <c r="V56" s="69"/>
      <c r="W56" s="69"/>
      <c r="X56" s="69"/>
      <c r="Y56" s="69"/>
      <c r="Z56" s="69"/>
      <c r="AA56" s="69"/>
      <c r="AB56" s="261"/>
      <c r="AC56" s="262">
        <v>0</v>
      </c>
      <c r="AD56" s="69"/>
      <c r="AE56" s="69"/>
      <c r="AF56" s="69"/>
      <c r="AG56" s="69"/>
      <c r="AH56" s="69"/>
      <c r="AI56" s="69"/>
      <c r="AJ56" s="69"/>
      <c r="AK56" s="261"/>
      <c r="AL56" s="262">
        <v>0</v>
      </c>
      <c r="AM56" s="69"/>
      <c r="AN56" s="69"/>
      <c r="AO56" s="69"/>
      <c r="AP56" s="69"/>
      <c r="AQ56" s="69"/>
      <c r="AR56" s="69"/>
      <c r="AS56" s="69"/>
      <c r="AT56" s="261"/>
      <c r="AU56" s="262">
        <v>0</v>
      </c>
      <c r="AV56" s="161"/>
      <c r="AW56" s="161"/>
      <c r="AX56" s="161"/>
      <c r="AY56" s="161"/>
      <c r="AZ56" s="161"/>
      <c r="BA56" s="161"/>
      <c r="BB56" s="161"/>
      <c r="BC56" s="160"/>
      <c r="BD56" s="475">
        <v>0</v>
      </c>
      <c r="BE56" s="475"/>
      <c r="BF56" s="475"/>
      <c r="BG56" s="475"/>
      <c r="BH56" s="475"/>
      <c r="BI56" s="475"/>
      <c r="BJ56" s="475"/>
      <c r="BK56" s="475"/>
      <c r="BL56" s="475"/>
      <c r="BM56" s="482">
        <v>48</v>
      </c>
      <c r="BN56" s="483">
        <v>0</v>
      </c>
      <c r="BO56" s="475">
        <v>0</v>
      </c>
      <c r="BP56" s="73"/>
      <c r="BQ56" s="69"/>
      <c r="BR56" s="69"/>
      <c r="BS56" s="69"/>
      <c r="BT56" s="71"/>
      <c r="BU56" s="69"/>
      <c r="BV56" s="72"/>
      <c r="BW56" s="79"/>
      <c r="BX56" s="73"/>
      <c r="BY56" s="69"/>
      <c r="BZ56" s="69"/>
      <c r="CA56" s="69"/>
      <c r="CB56" s="71"/>
      <c r="CC56" s="69"/>
      <c r="CD56" s="80"/>
      <c r="CE56" s="78"/>
      <c r="CF56" s="81"/>
      <c r="CG56" s="312">
        <f t="shared" si="5"/>
        <v>48</v>
      </c>
      <c r="CH56" s="10"/>
      <c r="CI56" s="10"/>
      <c r="CJ56" s="10"/>
      <c r="CK56" s="10"/>
    </row>
    <row r="57" spans="2:89" ht="15" customHeight="1" thickBot="1">
      <c r="B57" s="243" t="s">
        <v>199</v>
      </c>
      <c r="C57" s="257" t="s">
        <v>9</v>
      </c>
      <c r="D57" s="238" t="s">
        <v>309</v>
      </c>
      <c r="E57" s="237" t="s">
        <v>309</v>
      </c>
      <c r="F57" s="237" t="s">
        <v>186</v>
      </c>
      <c r="G57" s="239"/>
      <c r="H57" s="236">
        <f t="shared" si="17"/>
        <v>68</v>
      </c>
      <c r="I57" s="236"/>
      <c r="J57" s="236">
        <v>3</v>
      </c>
      <c r="K57" s="236">
        <f t="shared" si="18"/>
        <v>65</v>
      </c>
      <c r="L57" s="236">
        <v>43</v>
      </c>
      <c r="M57" s="262">
        <v>22</v>
      </c>
      <c r="N57" s="333">
        <v>0</v>
      </c>
      <c r="O57" s="236"/>
      <c r="P57" s="333">
        <v>0</v>
      </c>
      <c r="Q57" s="236"/>
      <c r="R57" s="333">
        <v>0</v>
      </c>
      <c r="S57" s="333">
        <v>0</v>
      </c>
      <c r="T57" s="333">
        <v>0</v>
      </c>
      <c r="U57" s="236"/>
      <c r="V57" s="236"/>
      <c r="W57" s="236"/>
      <c r="X57" s="236"/>
      <c r="Y57" s="236"/>
      <c r="Z57" s="236"/>
      <c r="AA57" s="236"/>
      <c r="AB57" s="236"/>
      <c r="AC57" s="262">
        <v>0</v>
      </c>
      <c r="AD57" s="236"/>
      <c r="AE57" s="236"/>
      <c r="AF57" s="236"/>
      <c r="AG57" s="236"/>
      <c r="AH57" s="236"/>
      <c r="AI57" s="236"/>
      <c r="AJ57" s="236"/>
      <c r="AK57" s="236"/>
      <c r="AL57" s="262">
        <v>0</v>
      </c>
      <c r="AM57" s="236"/>
      <c r="AN57" s="236"/>
      <c r="AO57" s="236"/>
      <c r="AP57" s="236"/>
      <c r="AQ57" s="236"/>
      <c r="AR57" s="236"/>
      <c r="AS57" s="236"/>
      <c r="AT57" s="236"/>
      <c r="AU57" s="262">
        <v>0</v>
      </c>
      <c r="AV57" s="236"/>
      <c r="AW57" s="236"/>
      <c r="AX57" s="236"/>
      <c r="AY57" s="236"/>
      <c r="AZ57" s="236"/>
      <c r="BA57" s="236"/>
      <c r="BB57" s="236"/>
      <c r="BC57" s="236"/>
      <c r="BD57" s="475">
        <v>0</v>
      </c>
      <c r="BE57" s="475"/>
      <c r="BF57" s="475"/>
      <c r="BG57" s="475"/>
      <c r="BH57" s="475"/>
      <c r="BI57" s="475"/>
      <c r="BJ57" s="475"/>
      <c r="BK57" s="475"/>
      <c r="BL57" s="475"/>
      <c r="BM57" s="482">
        <v>68</v>
      </c>
      <c r="BN57" s="477">
        <v>0</v>
      </c>
      <c r="BO57" s="475">
        <v>0</v>
      </c>
      <c r="BP57" s="73"/>
      <c r="BQ57" s="69"/>
      <c r="BR57" s="69"/>
      <c r="BS57" s="69"/>
      <c r="BT57" s="71"/>
      <c r="BU57" s="69"/>
      <c r="BV57" s="72"/>
      <c r="BW57" s="79"/>
      <c r="BX57" s="73"/>
      <c r="BY57" s="69"/>
      <c r="BZ57" s="69"/>
      <c r="CA57" s="69"/>
      <c r="CB57" s="71"/>
      <c r="CC57" s="69"/>
      <c r="CD57" s="80"/>
      <c r="CE57" s="78"/>
      <c r="CF57" s="81"/>
      <c r="CG57" s="312">
        <f t="shared" si="5"/>
        <v>68</v>
      </c>
      <c r="CH57" s="10"/>
      <c r="CI57" s="10"/>
      <c r="CJ57" s="10"/>
      <c r="CK57" s="10"/>
    </row>
    <row r="58" spans="2:89" ht="15" customHeight="1" thickBot="1">
      <c r="B58" s="243" t="s">
        <v>200</v>
      </c>
      <c r="C58" s="298" t="s">
        <v>201</v>
      </c>
      <c r="D58" s="238" t="s">
        <v>309</v>
      </c>
      <c r="E58" s="237" t="s">
        <v>309</v>
      </c>
      <c r="F58" s="237" t="s">
        <v>207</v>
      </c>
      <c r="G58" s="239"/>
      <c r="H58" s="236">
        <f t="shared" si="17"/>
        <v>36</v>
      </c>
      <c r="I58" s="236"/>
      <c r="J58" s="236">
        <v>2</v>
      </c>
      <c r="K58" s="236">
        <f t="shared" si="18"/>
        <v>34</v>
      </c>
      <c r="L58" s="236">
        <v>24</v>
      </c>
      <c r="M58" s="262">
        <v>10</v>
      </c>
      <c r="N58" s="333">
        <v>0</v>
      </c>
      <c r="O58" s="236"/>
      <c r="P58" s="333">
        <v>0</v>
      </c>
      <c r="Q58" s="236"/>
      <c r="R58" s="333">
        <v>0</v>
      </c>
      <c r="S58" s="333">
        <v>0</v>
      </c>
      <c r="T58" s="333">
        <v>0</v>
      </c>
      <c r="U58" s="236"/>
      <c r="V58" s="236"/>
      <c r="W58" s="236"/>
      <c r="X58" s="236"/>
      <c r="Y58" s="236"/>
      <c r="Z58" s="236"/>
      <c r="AA58" s="236"/>
      <c r="AB58" s="236"/>
      <c r="AC58" s="262">
        <v>0</v>
      </c>
      <c r="AD58" s="236"/>
      <c r="AE58" s="236"/>
      <c r="AF58" s="236"/>
      <c r="AG58" s="236"/>
      <c r="AH58" s="236"/>
      <c r="AI58" s="236"/>
      <c r="AJ58" s="236"/>
      <c r="AK58" s="236"/>
      <c r="AL58" s="262">
        <v>40</v>
      </c>
      <c r="AM58" s="236"/>
      <c r="AN58" s="236"/>
      <c r="AO58" s="236"/>
      <c r="AP58" s="236"/>
      <c r="AQ58" s="236"/>
      <c r="AR58" s="236"/>
      <c r="AS58" s="236"/>
      <c r="AT58" s="236"/>
      <c r="AU58" s="262">
        <v>0</v>
      </c>
      <c r="AV58" s="236"/>
      <c r="AW58" s="236"/>
      <c r="AX58" s="236"/>
      <c r="AY58" s="236"/>
      <c r="AZ58" s="236"/>
      <c r="BA58" s="236"/>
      <c r="BB58" s="236"/>
      <c r="BC58" s="236"/>
      <c r="BD58" s="236">
        <v>0</v>
      </c>
      <c r="BE58" s="233"/>
      <c r="BF58" s="233"/>
      <c r="BG58" s="233"/>
      <c r="BH58" s="233"/>
      <c r="BI58" s="233"/>
      <c r="BJ58" s="233"/>
      <c r="BK58" s="233"/>
      <c r="BL58" s="233"/>
      <c r="BM58" s="21">
        <v>0</v>
      </c>
      <c r="BN58" s="333">
        <v>0</v>
      </c>
      <c r="BO58" s="236">
        <v>0</v>
      </c>
      <c r="BP58" s="73"/>
      <c r="BQ58" s="69"/>
      <c r="BR58" s="69"/>
      <c r="BS58" s="69"/>
      <c r="BT58" s="71"/>
      <c r="BU58" s="69"/>
      <c r="BV58" s="72"/>
      <c r="BW58" s="79"/>
      <c r="BX58" s="73"/>
      <c r="BY58" s="69"/>
      <c r="BZ58" s="69"/>
      <c r="CA58" s="69"/>
      <c r="CB58" s="71"/>
      <c r="CC58" s="69"/>
      <c r="CD58" s="80"/>
      <c r="CE58" s="78"/>
      <c r="CF58" s="81"/>
      <c r="CG58" s="312">
        <f t="shared" si="5"/>
        <v>40</v>
      </c>
      <c r="CH58" s="10"/>
      <c r="CI58" s="10"/>
      <c r="CJ58" s="10"/>
      <c r="CK58" s="10"/>
    </row>
    <row r="59" spans="2:89" ht="15" customHeight="1" thickBot="1">
      <c r="B59" s="243" t="s">
        <v>202</v>
      </c>
      <c r="C59" s="257" t="s">
        <v>203</v>
      </c>
      <c r="D59" s="221" t="s">
        <v>309</v>
      </c>
      <c r="E59" s="82" t="s">
        <v>309</v>
      </c>
      <c r="F59" s="82" t="s">
        <v>206</v>
      </c>
      <c r="G59" s="80"/>
      <c r="H59" s="236">
        <f>SUM(J59:K59)</f>
        <v>48</v>
      </c>
      <c r="I59" s="69"/>
      <c r="J59" s="69">
        <v>0</v>
      </c>
      <c r="K59" s="236">
        <f>L59+M59</f>
        <v>48</v>
      </c>
      <c r="L59" s="69">
        <v>32</v>
      </c>
      <c r="M59" s="262">
        <v>16</v>
      </c>
      <c r="N59" s="69">
        <v>0</v>
      </c>
      <c r="O59" s="69"/>
      <c r="P59" s="69">
        <v>0</v>
      </c>
      <c r="Q59" s="69"/>
      <c r="R59" s="69">
        <v>0</v>
      </c>
      <c r="S59" s="69">
        <v>0</v>
      </c>
      <c r="T59" s="262">
        <v>0</v>
      </c>
      <c r="U59" s="69"/>
      <c r="V59" s="69"/>
      <c r="W59" s="69"/>
      <c r="X59" s="69"/>
      <c r="Y59" s="69"/>
      <c r="Z59" s="69"/>
      <c r="AA59" s="69"/>
      <c r="AB59" s="69"/>
      <c r="AC59" s="262">
        <v>0</v>
      </c>
      <c r="AD59" s="69"/>
      <c r="AE59" s="69"/>
      <c r="AF59" s="69"/>
      <c r="AG59" s="69"/>
      <c r="AH59" s="69"/>
      <c r="AI59" s="69"/>
      <c r="AJ59" s="69"/>
      <c r="AK59" s="69"/>
      <c r="AL59" s="262">
        <v>12</v>
      </c>
      <c r="AM59" s="69"/>
      <c r="AN59" s="69"/>
      <c r="AO59" s="69"/>
      <c r="AP59" s="69"/>
      <c r="AQ59" s="69"/>
      <c r="AR59" s="69"/>
      <c r="AS59" s="69"/>
      <c r="AT59" s="69"/>
      <c r="AU59" s="262">
        <v>0</v>
      </c>
      <c r="AV59" s="69"/>
      <c r="AW59" s="69"/>
      <c r="AX59" s="69"/>
      <c r="AY59" s="69"/>
      <c r="AZ59" s="69"/>
      <c r="BA59" s="69"/>
      <c r="BB59" s="69"/>
      <c r="BC59" s="69"/>
      <c r="BD59" s="69">
        <v>0</v>
      </c>
      <c r="BE59" s="69"/>
      <c r="BF59" s="69"/>
      <c r="BG59" s="69"/>
      <c r="BH59" s="69"/>
      <c r="BI59" s="69"/>
      <c r="BJ59" s="69"/>
      <c r="BK59" s="69"/>
      <c r="BL59" s="69"/>
      <c r="BM59" s="343">
        <v>0</v>
      </c>
      <c r="BN59" s="331">
        <v>0</v>
      </c>
      <c r="BO59" s="69">
        <v>36</v>
      </c>
      <c r="BP59" s="73"/>
      <c r="BQ59" s="69" t="e">
        <f>BO59-#REF!</f>
        <v>#REF!</v>
      </c>
      <c r="BR59" s="69"/>
      <c r="BS59" s="69"/>
      <c r="BT59" s="71"/>
      <c r="BU59" s="69"/>
      <c r="BV59" s="72"/>
      <c r="BW59" s="79"/>
      <c r="BX59" s="73"/>
      <c r="BY59" s="69"/>
      <c r="BZ59" s="69"/>
      <c r="CA59" s="69"/>
      <c r="CB59" s="71"/>
      <c r="CC59" s="69"/>
      <c r="CD59" s="80"/>
      <c r="CE59" s="78"/>
      <c r="CF59" s="81"/>
      <c r="CG59" s="312">
        <f t="shared" si="5"/>
        <v>48</v>
      </c>
      <c r="CH59" s="10"/>
      <c r="CI59" s="10"/>
      <c r="CJ59" s="10"/>
      <c r="CK59" s="10"/>
    </row>
    <row r="60" spans="2:89" ht="24.75" customHeight="1" thickBot="1">
      <c r="B60" s="258" t="s">
        <v>11</v>
      </c>
      <c r="C60" s="259" t="s">
        <v>12</v>
      </c>
      <c r="D60" s="263" t="s">
        <v>186</v>
      </c>
      <c r="E60" s="390" t="s">
        <v>207</v>
      </c>
      <c r="F60" s="391" t="s">
        <v>258</v>
      </c>
      <c r="G60" s="392"/>
      <c r="H60" s="393">
        <f>SUM(K60,J60,P60)</f>
        <v>2672</v>
      </c>
      <c r="I60" s="393" t="e">
        <f aca="true" t="shared" si="19" ref="I60:T60">SUM(I61,I65,I72,I76,I79)</f>
        <v>#REF!</v>
      </c>
      <c r="J60" s="393">
        <f t="shared" si="19"/>
        <v>76</v>
      </c>
      <c r="K60" s="393">
        <f t="shared" si="19"/>
        <v>1398</v>
      </c>
      <c r="L60" s="393">
        <f t="shared" si="19"/>
        <v>680</v>
      </c>
      <c r="M60" s="393">
        <f t="shared" si="19"/>
        <v>628</v>
      </c>
      <c r="N60" s="393">
        <f t="shared" si="19"/>
        <v>100</v>
      </c>
      <c r="O60" s="393">
        <f t="shared" si="19"/>
        <v>0</v>
      </c>
      <c r="P60" s="393">
        <f t="shared" si="19"/>
        <v>1198</v>
      </c>
      <c r="Q60" s="393">
        <f t="shared" si="19"/>
        <v>0</v>
      </c>
      <c r="R60" s="393">
        <f t="shared" si="19"/>
        <v>0</v>
      </c>
      <c r="S60" s="393">
        <f t="shared" si="19"/>
        <v>0</v>
      </c>
      <c r="T60" s="393">
        <f t="shared" si="19"/>
        <v>30</v>
      </c>
      <c r="U60" s="393">
        <f aca="true" t="shared" si="20" ref="U60:BN60">SUM(U61,U65,U72,U76,U79)</f>
        <v>0</v>
      </c>
      <c r="V60" s="393">
        <f t="shared" si="20"/>
        <v>0</v>
      </c>
      <c r="W60" s="393">
        <f t="shared" si="20"/>
        <v>0</v>
      </c>
      <c r="X60" s="393">
        <f t="shared" si="20"/>
        <v>0</v>
      </c>
      <c r="Y60" s="393">
        <f t="shared" si="20"/>
        <v>0</v>
      </c>
      <c r="Z60" s="393">
        <f t="shared" si="20"/>
        <v>0</v>
      </c>
      <c r="AA60" s="393">
        <f t="shared" si="20"/>
        <v>0</v>
      </c>
      <c r="AB60" s="393">
        <f t="shared" si="20"/>
        <v>0</v>
      </c>
      <c r="AC60" s="393">
        <f t="shared" si="20"/>
        <v>40</v>
      </c>
      <c r="AD60" s="393">
        <f t="shared" si="20"/>
        <v>0</v>
      </c>
      <c r="AE60" s="393">
        <f t="shared" si="20"/>
        <v>0</v>
      </c>
      <c r="AF60" s="393">
        <f t="shared" si="20"/>
        <v>0</v>
      </c>
      <c r="AG60" s="393">
        <f t="shared" si="20"/>
        <v>0</v>
      </c>
      <c r="AH60" s="393">
        <f t="shared" si="20"/>
        <v>0</v>
      </c>
      <c r="AI60" s="393">
        <f t="shared" si="20"/>
        <v>0</v>
      </c>
      <c r="AJ60" s="393">
        <f t="shared" si="20"/>
        <v>0</v>
      </c>
      <c r="AK60" s="393">
        <f t="shared" si="20"/>
        <v>0</v>
      </c>
      <c r="AL60" s="393">
        <f t="shared" si="20"/>
        <v>242</v>
      </c>
      <c r="AM60" s="393">
        <f t="shared" si="20"/>
        <v>0</v>
      </c>
      <c r="AN60" s="393">
        <f t="shared" si="20"/>
        <v>0</v>
      </c>
      <c r="AO60" s="393">
        <f t="shared" si="20"/>
        <v>0</v>
      </c>
      <c r="AP60" s="393">
        <f t="shared" si="20"/>
        <v>0</v>
      </c>
      <c r="AQ60" s="393">
        <f t="shared" si="20"/>
        <v>0</v>
      </c>
      <c r="AR60" s="393">
        <f t="shared" si="20"/>
        <v>0</v>
      </c>
      <c r="AS60" s="393">
        <f t="shared" si="20"/>
        <v>0</v>
      </c>
      <c r="AT60" s="393">
        <f t="shared" si="20"/>
        <v>0</v>
      </c>
      <c r="AU60" s="393">
        <f t="shared" si="20"/>
        <v>408</v>
      </c>
      <c r="AV60" s="393">
        <f t="shared" si="20"/>
        <v>0</v>
      </c>
      <c r="AW60" s="393">
        <f t="shared" si="20"/>
        <v>0</v>
      </c>
      <c r="AX60" s="393">
        <f t="shared" si="20"/>
        <v>0</v>
      </c>
      <c r="AY60" s="393">
        <f t="shared" si="20"/>
        <v>0</v>
      </c>
      <c r="AZ60" s="393">
        <f t="shared" si="20"/>
        <v>0</v>
      </c>
      <c r="BA60" s="393">
        <f t="shared" si="20"/>
        <v>0</v>
      </c>
      <c r="BB60" s="393">
        <f t="shared" si="20"/>
        <v>0</v>
      </c>
      <c r="BC60" s="393">
        <f t="shared" si="20"/>
        <v>0</v>
      </c>
      <c r="BD60" s="393">
        <f t="shared" si="20"/>
        <v>340</v>
      </c>
      <c r="BE60" s="393">
        <f t="shared" si="20"/>
        <v>0</v>
      </c>
      <c r="BF60" s="393">
        <f t="shared" si="20"/>
        <v>0</v>
      </c>
      <c r="BG60" s="393">
        <f t="shared" si="20"/>
        <v>0</v>
      </c>
      <c r="BH60" s="393">
        <f t="shared" si="20"/>
        <v>0</v>
      </c>
      <c r="BI60" s="393">
        <f t="shared" si="20"/>
        <v>0</v>
      </c>
      <c r="BJ60" s="393">
        <f t="shared" si="20"/>
        <v>0</v>
      </c>
      <c r="BK60" s="393">
        <f t="shared" si="20"/>
        <v>0</v>
      </c>
      <c r="BL60" s="393">
        <f t="shared" si="20"/>
        <v>0</v>
      </c>
      <c r="BM60" s="393">
        <f t="shared" si="20"/>
        <v>500</v>
      </c>
      <c r="BN60" s="393">
        <f t="shared" si="20"/>
        <v>584</v>
      </c>
      <c r="BO60" s="393">
        <f>SUM(BO61,BO65,BO72)</f>
        <v>288</v>
      </c>
      <c r="BP60" s="246" t="e">
        <f>BP61+BP62+BP63+#REF!+BP66+BP73</f>
        <v>#REF!</v>
      </c>
      <c r="BQ60" s="132" t="e">
        <f>BQ61+BQ62+BQ63+#REF!+BQ66+BQ73</f>
        <v>#REF!</v>
      </c>
      <c r="BR60" s="132" t="e">
        <f>BR61+BR62+BR63+#REF!+BR66+BR73</f>
        <v>#REF!</v>
      </c>
      <c r="BS60" s="132" t="e">
        <f>BS61+BS62+BS63+#REF!+BS66+BS73</f>
        <v>#REF!</v>
      </c>
      <c r="BT60" s="132" t="e">
        <f>BT61+BT62+BT63+#REF!+BT66+BT73</f>
        <v>#REF!</v>
      </c>
      <c r="BU60" s="132" t="e">
        <f>BU61+BU62+BU63+#REF!+BU66+BU73</f>
        <v>#REF!</v>
      </c>
      <c r="BV60" s="132" t="e">
        <f>BV61+BV62+BV63+#REF!+BV66+BV73</f>
        <v>#REF!</v>
      </c>
      <c r="BW60" s="132" t="e">
        <f>BW61+BW62+BW63+#REF!+BW66+BW73</f>
        <v>#REF!</v>
      </c>
      <c r="BX60" s="90"/>
      <c r="BY60" s="91"/>
      <c r="BZ60" s="91"/>
      <c r="CA60" s="91"/>
      <c r="CB60" s="91"/>
      <c r="CC60" s="91"/>
      <c r="CD60" s="93"/>
      <c r="CE60" s="92"/>
      <c r="CF60" s="98"/>
      <c r="CG60" s="312">
        <f t="shared" si="5"/>
        <v>2432</v>
      </c>
      <c r="CH60" s="89"/>
      <c r="CI60" s="96"/>
      <c r="CJ60" s="99"/>
      <c r="CK60" s="100"/>
    </row>
    <row r="61" spans="2:89" ht="23.25" customHeight="1" thickBot="1">
      <c r="B61" s="265" t="s">
        <v>148</v>
      </c>
      <c r="C61" s="266" t="s">
        <v>208</v>
      </c>
      <c r="D61" s="271" t="s">
        <v>310</v>
      </c>
      <c r="E61" s="267" t="s">
        <v>185</v>
      </c>
      <c r="F61" s="267" t="s">
        <v>188</v>
      </c>
      <c r="G61" s="270"/>
      <c r="H61" s="394">
        <f aca="true" t="shared" si="21" ref="H61:BM61">SUM(H62,H63,H64)</f>
        <v>144</v>
      </c>
      <c r="I61" s="394">
        <f t="shared" si="21"/>
        <v>0</v>
      </c>
      <c r="J61" s="394">
        <f t="shared" si="21"/>
        <v>10</v>
      </c>
      <c r="K61" s="394">
        <f t="shared" si="21"/>
        <v>134</v>
      </c>
      <c r="L61" s="394">
        <f t="shared" si="21"/>
        <v>72</v>
      </c>
      <c r="M61" s="394">
        <f t="shared" si="21"/>
        <v>72</v>
      </c>
      <c r="N61" s="394">
        <f t="shared" si="21"/>
        <v>0</v>
      </c>
      <c r="O61" s="394">
        <f t="shared" si="21"/>
        <v>0</v>
      </c>
      <c r="P61" s="394">
        <f t="shared" si="21"/>
        <v>108</v>
      </c>
      <c r="Q61" s="394">
        <f t="shared" si="21"/>
        <v>0</v>
      </c>
      <c r="R61" s="394">
        <f t="shared" si="21"/>
        <v>0</v>
      </c>
      <c r="S61" s="394">
        <f t="shared" si="21"/>
        <v>0</v>
      </c>
      <c r="T61" s="394">
        <f t="shared" si="21"/>
        <v>0</v>
      </c>
      <c r="U61" s="394">
        <f t="shared" si="21"/>
        <v>0</v>
      </c>
      <c r="V61" s="394">
        <f t="shared" si="21"/>
        <v>0</v>
      </c>
      <c r="W61" s="394">
        <f t="shared" si="21"/>
        <v>0</v>
      </c>
      <c r="X61" s="394">
        <f t="shared" si="21"/>
        <v>0</v>
      </c>
      <c r="Y61" s="394">
        <f t="shared" si="21"/>
        <v>0</v>
      </c>
      <c r="Z61" s="394">
        <f t="shared" si="21"/>
        <v>0</v>
      </c>
      <c r="AA61" s="394">
        <f t="shared" si="21"/>
        <v>0</v>
      </c>
      <c r="AB61" s="394">
        <f t="shared" si="21"/>
        <v>0</v>
      </c>
      <c r="AC61" s="394">
        <f t="shared" si="21"/>
        <v>0</v>
      </c>
      <c r="AD61" s="394">
        <f t="shared" si="21"/>
        <v>0</v>
      </c>
      <c r="AE61" s="394">
        <f t="shared" si="21"/>
        <v>0</v>
      </c>
      <c r="AF61" s="394">
        <f t="shared" si="21"/>
        <v>0</v>
      </c>
      <c r="AG61" s="394">
        <f t="shared" si="21"/>
        <v>0</v>
      </c>
      <c r="AH61" s="394">
        <f t="shared" si="21"/>
        <v>0</v>
      </c>
      <c r="AI61" s="394">
        <f t="shared" si="21"/>
        <v>0</v>
      </c>
      <c r="AJ61" s="394">
        <f t="shared" si="21"/>
        <v>0</v>
      </c>
      <c r="AK61" s="394">
        <f t="shared" si="21"/>
        <v>0</v>
      </c>
      <c r="AL61" s="394">
        <f t="shared" si="21"/>
        <v>0</v>
      </c>
      <c r="AM61" s="394">
        <f t="shared" si="21"/>
        <v>0</v>
      </c>
      <c r="AN61" s="394">
        <f t="shared" si="21"/>
        <v>0</v>
      </c>
      <c r="AO61" s="394">
        <f t="shared" si="21"/>
        <v>0</v>
      </c>
      <c r="AP61" s="394">
        <f t="shared" si="21"/>
        <v>0</v>
      </c>
      <c r="AQ61" s="394">
        <f t="shared" si="21"/>
        <v>0</v>
      </c>
      <c r="AR61" s="394">
        <f t="shared" si="21"/>
        <v>0</v>
      </c>
      <c r="AS61" s="394">
        <f t="shared" si="21"/>
        <v>0</v>
      </c>
      <c r="AT61" s="394">
        <f t="shared" si="21"/>
        <v>0</v>
      </c>
      <c r="AU61" s="394">
        <f t="shared" si="21"/>
        <v>0</v>
      </c>
      <c r="AV61" s="394">
        <f t="shared" si="21"/>
        <v>0</v>
      </c>
      <c r="AW61" s="394">
        <f t="shared" si="21"/>
        <v>0</v>
      </c>
      <c r="AX61" s="394">
        <f t="shared" si="21"/>
        <v>0</v>
      </c>
      <c r="AY61" s="394">
        <f t="shared" si="21"/>
        <v>0</v>
      </c>
      <c r="AZ61" s="394">
        <f t="shared" si="21"/>
        <v>0</v>
      </c>
      <c r="BA61" s="394">
        <f t="shared" si="21"/>
        <v>0</v>
      </c>
      <c r="BB61" s="394">
        <f t="shared" si="21"/>
        <v>0</v>
      </c>
      <c r="BC61" s="394">
        <f t="shared" si="21"/>
        <v>0</v>
      </c>
      <c r="BD61" s="394">
        <f t="shared" si="21"/>
        <v>0</v>
      </c>
      <c r="BE61" s="394">
        <f t="shared" si="21"/>
        <v>0</v>
      </c>
      <c r="BF61" s="394">
        <f t="shared" si="21"/>
        <v>0</v>
      </c>
      <c r="BG61" s="394">
        <f t="shared" si="21"/>
        <v>0</v>
      </c>
      <c r="BH61" s="394">
        <f t="shared" si="21"/>
        <v>0</v>
      </c>
      <c r="BI61" s="394">
        <f t="shared" si="21"/>
        <v>0</v>
      </c>
      <c r="BJ61" s="394">
        <f t="shared" si="21"/>
        <v>0</v>
      </c>
      <c r="BK61" s="394">
        <f t="shared" si="21"/>
        <v>0</v>
      </c>
      <c r="BL61" s="394">
        <f t="shared" si="21"/>
        <v>0</v>
      </c>
      <c r="BM61" s="394">
        <f t="shared" si="21"/>
        <v>96</v>
      </c>
      <c r="BN61" s="394">
        <f>SUM(BN62,BN63,BN64)</f>
        <v>120</v>
      </c>
      <c r="BO61" s="394">
        <f>SUM(BO62,BO63,BO64)</f>
        <v>36</v>
      </c>
      <c r="BP61" s="68"/>
      <c r="BQ61" s="69">
        <f>BO61-BS61</f>
        <v>7</v>
      </c>
      <c r="BR61" s="69"/>
      <c r="BS61" s="69">
        <f>ROUND(0.8*BO61,0)</f>
        <v>29</v>
      </c>
      <c r="BT61" s="71">
        <f>BS61-BU61-BV61</f>
        <v>29</v>
      </c>
      <c r="BU61" s="69"/>
      <c r="BV61" s="72"/>
      <c r="BW61" s="79"/>
      <c r="BX61" s="94"/>
      <c r="BY61" s="69" t="e">
        <f>#REF!-CA61</f>
        <v>#REF!</v>
      </c>
      <c r="BZ61" s="69"/>
      <c r="CA61" s="69" t="e">
        <f>ROUND(0.8*#REF!,0)</f>
        <v>#REF!</v>
      </c>
      <c r="CB61" s="71" t="e">
        <f>CA61-CC61-CD61</f>
        <v>#REF!</v>
      </c>
      <c r="CC61" s="74"/>
      <c r="CD61" s="75"/>
      <c r="CE61" s="70"/>
      <c r="CF61" s="67"/>
      <c r="CG61" s="312">
        <f t="shared" si="5"/>
        <v>252</v>
      </c>
      <c r="CH61" s="89"/>
      <c r="CI61" s="96"/>
      <c r="CJ61" s="99"/>
      <c r="CK61" s="100"/>
    </row>
    <row r="62" spans="2:89" ht="30.75" thickBot="1">
      <c r="B62" s="243" t="s">
        <v>149</v>
      </c>
      <c r="C62" s="257" t="s">
        <v>231</v>
      </c>
      <c r="D62" s="101" t="s">
        <v>187</v>
      </c>
      <c r="E62" s="82" t="s">
        <v>186</v>
      </c>
      <c r="F62" s="82" t="s">
        <v>309</v>
      </c>
      <c r="G62" s="69"/>
      <c r="H62" s="337">
        <v>144</v>
      </c>
      <c r="I62" s="337"/>
      <c r="J62" s="337">
        <v>10</v>
      </c>
      <c r="K62" s="344">
        <v>134</v>
      </c>
      <c r="L62" s="337">
        <v>72</v>
      </c>
      <c r="M62" s="337">
        <v>72</v>
      </c>
      <c r="N62" s="337">
        <v>0</v>
      </c>
      <c r="O62" s="337"/>
      <c r="P62" s="337">
        <v>0</v>
      </c>
      <c r="Q62" s="337"/>
      <c r="R62" s="337">
        <v>0</v>
      </c>
      <c r="S62" s="337">
        <v>0</v>
      </c>
      <c r="T62" s="334">
        <v>0</v>
      </c>
      <c r="U62" s="337"/>
      <c r="V62" s="337"/>
      <c r="W62" s="337"/>
      <c r="X62" s="337"/>
      <c r="Y62" s="337"/>
      <c r="Z62" s="337"/>
      <c r="AA62" s="337"/>
      <c r="AB62" s="337"/>
      <c r="AC62" s="334">
        <v>0</v>
      </c>
      <c r="AD62" s="337"/>
      <c r="AE62" s="337"/>
      <c r="AF62" s="337"/>
      <c r="AG62" s="337"/>
      <c r="AH62" s="337"/>
      <c r="AI62" s="337"/>
      <c r="AJ62" s="337"/>
      <c r="AK62" s="337"/>
      <c r="AL62" s="334">
        <v>0</v>
      </c>
      <c r="AM62" s="337"/>
      <c r="AN62" s="337"/>
      <c r="AO62" s="337"/>
      <c r="AP62" s="337"/>
      <c r="AQ62" s="337"/>
      <c r="AR62" s="337"/>
      <c r="AS62" s="337"/>
      <c r="AT62" s="337"/>
      <c r="AU62" s="334">
        <v>0</v>
      </c>
      <c r="AV62" s="337"/>
      <c r="AW62" s="337"/>
      <c r="AX62" s="337"/>
      <c r="AY62" s="337"/>
      <c r="AZ62" s="337"/>
      <c r="BA62" s="337"/>
      <c r="BB62" s="337"/>
      <c r="BC62" s="337"/>
      <c r="BD62" s="334">
        <v>0</v>
      </c>
      <c r="BE62" s="337"/>
      <c r="BF62" s="337"/>
      <c r="BG62" s="337"/>
      <c r="BH62" s="337"/>
      <c r="BI62" s="337"/>
      <c r="BJ62" s="337"/>
      <c r="BK62" s="337"/>
      <c r="BL62" s="337"/>
      <c r="BM62" s="339">
        <v>96</v>
      </c>
      <c r="BN62" s="339">
        <v>48</v>
      </c>
      <c r="BO62" s="334">
        <v>0</v>
      </c>
      <c r="BP62" s="73"/>
      <c r="BQ62" s="69">
        <f>BO62-BS62</f>
        <v>0</v>
      </c>
      <c r="BR62" s="69"/>
      <c r="BS62" s="69">
        <f>ROUND(0.8*BO62,0)</f>
        <v>0</v>
      </c>
      <c r="BT62" s="71">
        <f>BS62-BU62-BV62</f>
        <v>0</v>
      </c>
      <c r="BU62" s="69"/>
      <c r="BV62" s="80"/>
      <c r="BW62" s="78"/>
      <c r="BX62" s="68"/>
      <c r="BY62" s="69" t="e">
        <f>#REF!-CA62</f>
        <v>#REF!</v>
      </c>
      <c r="BZ62" s="69"/>
      <c r="CA62" s="69" t="e">
        <f>ROUND(0.8*#REF!,0)</f>
        <v>#REF!</v>
      </c>
      <c r="CB62" s="71" t="e">
        <f>CA62-CC62-CD62</f>
        <v>#REF!</v>
      </c>
      <c r="CC62" s="69"/>
      <c r="CD62" s="80"/>
      <c r="CE62" s="78"/>
      <c r="CF62" s="81"/>
      <c r="CG62" s="312">
        <f t="shared" si="5"/>
        <v>144</v>
      </c>
      <c r="CH62" s="89"/>
      <c r="CI62" s="96"/>
      <c r="CJ62" s="10"/>
      <c r="CK62" s="10"/>
    </row>
    <row r="63" spans="2:89" ht="15.75" thickBot="1">
      <c r="B63" s="242" t="s">
        <v>150</v>
      </c>
      <c r="C63" s="257" t="s">
        <v>39</v>
      </c>
      <c r="D63" s="101" t="s">
        <v>309</v>
      </c>
      <c r="E63" s="82" t="s">
        <v>309</v>
      </c>
      <c r="F63" s="88" t="s">
        <v>187</v>
      </c>
      <c r="G63" s="111"/>
      <c r="H63" s="337">
        <v>0</v>
      </c>
      <c r="I63" s="337"/>
      <c r="J63" s="337">
        <v>0</v>
      </c>
      <c r="K63" s="344">
        <v>0</v>
      </c>
      <c r="L63" s="337">
        <v>0</v>
      </c>
      <c r="M63" s="337">
        <v>0</v>
      </c>
      <c r="N63" s="337">
        <v>0</v>
      </c>
      <c r="O63" s="337"/>
      <c r="P63" s="337">
        <v>72</v>
      </c>
      <c r="Q63" s="337"/>
      <c r="R63" s="337">
        <v>0</v>
      </c>
      <c r="S63" s="337">
        <v>0</v>
      </c>
      <c r="T63" s="334">
        <v>0</v>
      </c>
      <c r="U63" s="337"/>
      <c r="V63" s="337"/>
      <c r="W63" s="337"/>
      <c r="X63" s="337"/>
      <c r="Y63" s="337"/>
      <c r="Z63" s="337"/>
      <c r="AA63" s="337"/>
      <c r="AB63" s="337"/>
      <c r="AC63" s="334">
        <v>0</v>
      </c>
      <c r="AD63" s="337"/>
      <c r="AE63" s="337"/>
      <c r="AF63" s="337"/>
      <c r="AG63" s="337"/>
      <c r="AH63" s="337"/>
      <c r="AI63" s="337"/>
      <c r="AJ63" s="337"/>
      <c r="AK63" s="337"/>
      <c r="AL63" s="334">
        <v>0</v>
      </c>
      <c r="AM63" s="337"/>
      <c r="AN63" s="337"/>
      <c r="AO63" s="337"/>
      <c r="AP63" s="337"/>
      <c r="AQ63" s="337"/>
      <c r="AR63" s="337"/>
      <c r="AS63" s="337"/>
      <c r="AT63" s="337"/>
      <c r="AU63" s="334">
        <v>0</v>
      </c>
      <c r="AV63" s="337"/>
      <c r="AW63" s="337"/>
      <c r="AX63" s="337"/>
      <c r="AY63" s="337"/>
      <c r="AZ63" s="337"/>
      <c r="BA63" s="337"/>
      <c r="BB63" s="337"/>
      <c r="BC63" s="337"/>
      <c r="BD63" s="334">
        <v>0</v>
      </c>
      <c r="BE63" s="337"/>
      <c r="BF63" s="337"/>
      <c r="BG63" s="337"/>
      <c r="BH63" s="337"/>
      <c r="BI63" s="337"/>
      <c r="BJ63" s="337"/>
      <c r="BK63" s="337"/>
      <c r="BL63" s="337"/>
      <c r="BM63" s="338">
        <v>0</v>
      </c>
      <c r="BN63" s="339">
        <v>72</v>
      </c>
      <c r="BO63" s="334">
        <v>0</v>
      </c>
      <c r="BP63" s="73"/>
      <c r="BQ63" s="69">
        <f>BO63-BS63</f>
        <v>0</v>
      </c>
      <c r="BR63" s="69"/>
      <c r="BS63" s="69">
        <f>ROUND(0.8*BO63,0)</f>
        <v>0</v>
      </c>
      <c r="BT63" s="71">
        <f>BS63-BU63-BV63</f>
        <v>0</v>
      </c>
      <c r="BU63" s="69"/>
      <c r="BV63" s="72"/>
      <c r="BW63" s="79"/>
      <c r="BX63" s="68"/>
      <c r="BY63" s="69" t="e">
        <f>#REF!-CA63</f>
        <v>#REF!</v>
      </c>
      <c r="BZ63" s="69"/>
      <c r="CA63" s="69" t="e">
        <f>ROUND(0.8*#REF!,0)</f>
        <v>#REF!</v>
      </c>
      <c r="CB63" s="71" t="e">
        <f>CA63-CC63-CD63</f>
        <v>#REF!</v>
      </c>
      <c r="CC63" s="69"/>
      <c r="CD63" s="80"/>
      <c r="CE63" s="78"/>
      <c r="CF63" s="81"/>
      <c r="CG63" s="312">
        <f t="shared" si="5"/>
        <v>72</v>
      </c>
      <c r="CH63" s="89"/>
      <c r="CI63" s="96"/>
      <c r="CJ63" s="10"/>
      <c r="CK63" s="10"/>
    </row>
    <row r="64" spans="2:89" ht="15.75" thickBot="1">
      <c r="B64" s="242" t="s">
        <v>232</v>
      </c>
      <c r="C64" s="257" t="s">
        <v>40</v>
      </c>
      <c r="D64" s="300" t="s">
        <v>309</v>
      </c>
      <c r="E64" s="82" t="s">
        <v>309</v>
      </c>
      <c r="F64" s="88" t="s">
        <v>206</v>
      </c>
      <c r="G64" s="111"/>
      <c r="H64" s="337">
        <v>0</v>
      </c>
      <c r="I64" s="337"/>
      <c r="J64" s="337">
        <v>0</v>
      </c>
      <c r="K64" s="344">
        <v>0</v>
      </c>
      <c r="L64" s="337">
        <v>0</v>
      </c>
      <c r="M64" s="337">
        <v>0</v>
      </c>
      <c r="N64" s="337">
        <v>0</v>
      </c>
      <c r="O64" s="337"/>
      <c r="P64" s="337">
        <v>36</v>
      </c>
      <c r="Q64" s="337"/>
      <c r="R64" s="337">
        <v>0</v>
      </c>
      <c r="S64" s="337">
        <v>0</v>
      </c>
      <c r="T64" s="334">
        <v>0</v>
      </c>
      <c r="U64" s="337"/>
      <c r="V64" s="337"/>
      <c r="W64" s="337"/>
      <c r="X64" s="337"/>
      <c r="Y64" s="337"/>
      <c r="Z64" s="337"/>
      <c r="AA64" s="337"/>
      <c r="AB64" s="337"/>
      <c r="AC64" s="334">
        <v>0</v>
      </c>
      <c r="AD64" s="337"/>
      <c r="AE64" s="337"/>
      <c r="AF64" s="337"/>
      <c r="AG64" s="337"/>
      <c r="AH64" s="337"/>
      <c r="AI64" s="337"/>
      <c r="AJ64" s="337"/>
      <c r="AK64" s="337"/>
      <c r="AL64" s="334">
        <v>0</v>
      </c>
      <c r="AM64" s="337"/>
      <c r="AN64" s="337"/>
      <c r="AO64" s="337"/>
      <c r="AP64" s="337"/>
      <c r="AQ64" s="337"/>
      <c r="AR64" s="337"/>
      <c r="AS64" s="337"/>
      <c r="AT64" s="337"/>
      <c r="AU64" s="334">
        <v>0</v>
      </c>
      <c r="AV64" s="337"/>
      <c r="AW64" s="337"/>
      <c r="AX64" s="337"/>
      <c r="AY64" s="337"/>
      <c r="AZ64" s="337"/>
      <c r="BA64" s="337"/>
      <c r="BB64" s="337"/>
      <c r="BC64" s="337"/>
      <c r="BD64" s="334">
        <v>0</v>
      </c>
      <c r="BE64" s="337"/>
      <c r="BF64" s="337"/>
      <c r="BG64" s="337"/>
      <c r="BH64" s="337"/>
      <c r="BI64" s="337"/>
      <c r="BJ64" s="337"/>
      <c r="BK64" s="337"/>
      <c r="BL64" s="337"/>
      <c r="BM64" s="338">
        <v>0</v>
      </c>
      <c r="BN64" s="339">
        <v>0</v>
      </c>
      <c r="BO64" s="335">
        <v>36</v>
      </c>
      <c r="BP64" s="73"/>
      <c r="BQ64" s="69"/>
      <c r="BR64" s="69"/>
      <c r="BS64" s="69"/>
      <c r="BT64" s="71"/>
      <c r="BU64" s="69"/>
      <c r="BV64" s="72"/>
      <c r="BW64" s="79"/>
      <c r="BX64" s="73"/>
      <c r="BY64" s="69"/>
      <c r="BZ64" s="69"/>
      <c r="CA64" s="69"/>
      <c r="CB64" s="71"/>
      <c r="CC64" s="69"/>
      <c r="CD64" s="72"/>
      <c r="CE64" s="79"/>
      <c r="CF64" s="77"/>
      <c r="CG64" s="312">
        <f t="shared" si="5"/>
        <v>36</v>
      </c>
      <c r="CH64" s="89"/>
      <c r="CI64" s="96"/>
      <c r="CJ64" s="10"/>
      <c r="CK64" s="10"/>
    </row>
    <row r="65" spans="2:89" ht="26.25" thickBot="1">
      <c r="B65" s="265" t="s">
        <v>209</v>
      </c>
      <c r="C65" s="266" t="s">
        <v>210</v>
      </c>
      <c r="D65" s="271" t="s">
        <v>244</v>
      </c>
      <c r="E65" s="267" t="s">
        <v>185</v>
      </c>
      <c r="F65" s="268" t="s">
        <v>312</v>
      </c>
      <c r="G65" s="269"/>
      <c r="H65" s="345">
        <f aca="true" t="shared" si="22" ref="H65:BN65">SUM(H66,H67,H68,H69,H70+H71)</f>
        <v>518</v>
      </c>
      <c r="I65" s="345">
        <f t="shared" si="22"/>
        <v>0</v>
      </c>
      <c r="J65" s="345">
        <f t="shared" si="22"/>
        <v>16</v>
      </c>
      <c r="K65" s="345">
        <f t="shared" si="22"/>
        <v>502</v>
      </c>
      <c r="L65" s="345">
        <f t="shared" si="22"/>
        <v>178</v>
      </c>
      <c r="M65" s="345">
        <f t="shared" si="22"/>
        <v>274</v>
      </c>
      <c r="N65" s="345">
        <f t="shared" si="22"/>
        <v>50</v>
      </c>
      <c r="O65" s="345">
        <f t="shared" si="22"/>
        <v>0</v>
      </c>
      <c r="P65" s="345">
        <f t="shared" si="22"/>
        <v>450</v>
      </c>
      <c r="Q65" s="345">
        <f t="shared" si="22"/>
        <v>0</v>
      </c>
      <c r="R65" s="345">
        <f t="shared" si="22"/>
        <v>0</v>
      </c>
      <c r="S65" s="345">
        <f t="shared" si="22"/>
        <v>0</v>
      </c>
      <c r="T65" s="345">
        <f t="shared" si="22"/>
        <v>0</v>
      </c>
      <c r="U65" s="345">
        <f t="shared" si="22"/>
        <v>0</v>
      </c>
      <c r="V65" s="345">
        <f t="shared" si="22"/>
        <v>0</v>
      </c>
      <c r="W65" s="345">
        <f t="shared" si="22"/>
        <v>0</v>
      </c>
      <c r="X65" s="345">
        <f t="shared" si="22"/>
        <v>0</v>
      </c>
      <c r="Y65" s="345">
        <f t="shared" si="22"/>
        <v>0</v>
      </c>
      <c r="Z65" s="345">
        <f t="shared" si="22"/>
        <v>0</v>
      </c>
      <c r="AA65" s="345">
        <f t="shared" si="22"/>
        <v>0</v>
      </c>
      <c r="AB65" s="345">
        <f t="shared" si="22"/>
        <v>0</v>
      </c>
      <c r="AC65" s="345">
        <f t="shared" si="22"/>
        <v>0</v>
      </c>
      <c r="AD65" s="345">
        <f t="shared" si="22"/>
        <v>0</v>
      </c>
      <c r="AE65" s="345">
        <f t="shared" si="22"/>
        <v>0</v>
      </c>
      <c r="AF65" s="345">
        <f t="shared" si="22"/>
        <v>0</v>
      </c>
      <c r="AG65" s="345">
        <f t="shared" si="22"/>
        <v>0</v>
      </c>
      <c r="AH65" s="345">
        <f t="shared" si="22"/>
        <v>0</v>
      </c>
      <c r="AI65" s="345">
        <f t="shared" si="22"/>
        <v>0</v>
      </c>
      <c r="AJ65" s="345">
        <f t="shared" si="22"/>
        <v>0</v>
      </c>
      <c r="AK65" s="345">
        <f t="shared" si="22"/>
        <v>0</v>
      </c>
      <c r="AL65" s="345">
        <f t="shared" si="22"/>
        <v>84</v>
      </c>
      <c r="AM65" s="345">
        <f t="shared" si="22"/>
        <v>0</v>
      </c>
      <c r="AN65" s="345">
        <f t="shared" si="22"/>
        <v>0</v>
      </c>
      <c r="AO65" s="345">
        <f t="shared" si="22"/>
        <v>0</v>
      </c>
      <c r="AP65" s="345">
        <f t="shared" si="22"/>
        <v>0</v>
      </c>
      <c r="AQ65" s="345">
        <f t="shared" si="22"/>
        <v>0</v>
      </c>
      <c r="AR65" s="345">
        <f t="shared" si="22"/>
        <v>0</v>
      </c>
      <c r="AS65" s="345">
        <f t="shared" si="22"/>
        <v>0</v>
      </c>
      <c r="AT65" s="345">
        <f t="shared" si="22"/>
        <v>0</v>
      </c>
      <c r="AU65" s="345">
        <f t="shared" si="22"/>
        <v>186</v>
      </c>
      <c r="AV65" s="345">
        <f t="shared" si="22"/>
        <v>0</v>
      </c>
      <c r="AW65" s="345">
        <f t="shared" si="22"/>
        <v>0</v>
      </c>
      <c r="AX65" s="345">
        <f t="shared" si="22"/>
        <v>0</v>
      </c>
      <c r="AY65" s="345">
        <f t="shared" si="22"/>
        <v>0</v>
      </c>
      <c r="AZ65" s="345">
        <f t="shared" si="22"/>
        <v>0</v>
      </c>
      <c r="BA65" s="345">
        <f t="shared" si="22"/>
        <v>0</v>
      </c>
      <c r="BB65" s="345">
        <f t="shared" si="22"/>
        <v>0</v>
      </c>
      <c r="BC65" s="345">
        <f t="shared" si="22"/>
        <v>0</v>
      </c>
      <c r="BD65" s="345">
        <f t="shared" si="22"/>
        <v>50</v>
      </c>
      <c r="BE65" s="345">
        <f t="shared" si="22"/>
        <v>0</v>
      </c>
      <c r="BF65" s="345">
        <f t="shared" si="22"/>
        <v>0</v>
      </c>
      <c r="BG65" s="345">
        <f t="shared" si="22"/>
        <v>0</v>
      </c>
      <c r="BH65" s="345">
        <f t="shared" si="22"/>
        <v>0</v>
      </c>
      <c r="BI65" s="345">
        <f t="shared" si="22"/>
        <v>0</v>
      </c>
      <c r="BJ65" s="345">
        <f t="shared" si="22"/>
        <v>0</v>
      </c>
      <c r="BK65" s="345">
        <f t="shared" si="22"/>
        <v>0</v>
      </c>
      <c r="BL65" s="345">
        <f t="shared" si="22"/>
        <v>0</v>
      </c>
      <c r="BM65" s="345">
        <f t="shared" si="22"/>
        <v>192</v>
      </c>
      <c r="BN65" s="345">
        <f t="shared" si="22"/>
        <v>318</v>
      </c>
      <c r="BO65" s="345">
        <f>SUM(BO66,BO67,BO68,BO69,BO70+BO71)</f>
        <v>138</v>
      </c>
      <c r="BP65" s="73"/>
      <c r="BQ65" s="69"/>
      <c r="BR65" s="69"/>
      <c r="BS65" s="69"/>
      <c r="BT65" s="71"/>
      <c r="BU65" s="69"/>
      <c r="BV65" s="72"/>
      <c r="BW65" s="79"/>
      <c r="BX65" s="73"/>
      <c r="BY65" s="69"/>
      <c r="BZ65" s="69"/>
      <c r="CA65" s="69"/>
      <c r="CB65" s="71"/>
      <c r="CC65" s="69"/>
      <c r="CD65" s="72"/>
      <c r="CE65" s="79"/>
      <c r="CF65" s="77"/>
      <c r="CG65" s="312">
        <f t="shared" si="5"/>
        <v>968</v>
      </c>
      <c r="CH65" s="89"/>
      <c r="CI65" s="96"/>
      <c r="CJ65" s="10"/>
      <c r="CK65" s="10"/>
    </row>
    <row r="66" spans="2:89" ht="26.25" thickBot="1">
      <c r="B66" s="243" t="s">
        <v>211</v>
      </c>
      <c r="C66" s="260" t="s">
        <v>212</v>
      </c>
      <c r="D66" s="101" t="s">
        <v>204</v>
      </c>
      <c r="E66" s="82" t="s">
        <v>309</v>
      </c>
      <c r="F66" s="88" t="s">
        <v>207</v>
      </c>
      <c r="G66" s="111"/>
      <c r="H66" s="337">
        <f>SUM(J66:K66)</f>
        <v>118</v>
      </c>
      <c r="I66" s="337"/>
      <c r="J66" s="337">
        <v>2</v>
      </c>
      <c r="K66" s="344">
        <v>116</v>
      </c>
      <c r="L66" s="337">
        <v>48</v>
      </c>
      <c r="M66" s="337">
        <v>68</v>
      </c>
      <c r="N66" s="337">
        <v>0</v>
      </c>
      <c r="O66" s="337"/>
      <c r="P66" s="337">
        <v>0</v>
      </c>
      <c r="Q66" s="337"/>
      <c r="R66" s="337">
        <v>0</v>
      </c>
      <c r="S66" s="337">
        <v>0</v>
      </c>
      <c r="T66" s="334">
        <v>0</v>
      </c>
      <c r="U66" s="337"/>
      <c r="V66" s="337"/>
      <c r="W66" s="337"/>
      <c r="X66" s="337"/>
      <c r="Y66" s="337"/>
      <c r="Z66" s="337"/>
      <c r="AA66" s="337"/>
      <c r="AB66" s="337"/>
      <c r="AC66" s="334">
        <v>0</v>
      </c>
      <c r="AD66" s="337"/>
      <c r="AE66" s="337"/>
      <c r="AF66" s="337"/>
      <c r="AG66" s="337"/>
      <c r="AH66" s="337"/>
      <c r="AI66" s="337"/>
      <c r="AJ66" s="337"/>
      <c r="AK66" s="337"/>
      <c r="AL66" s="335">
        <v>48</v>
      </c>
      <c r="AM66" s="337"/>
      <c r="AN66" s="337"/>
      <c r="AO66" s="337"/>
      <c r="AP66" s="337"/>
      <c r="AQ66" s="337"/>
      <c r="AR66" s="337"/>
      <c r="AS66" s="337"/>
      <c r="AT66" s="337"/>
      <c r="AU66" s="335">
        <v>70</v>
      </c>
      <c r="AV66" s="337"/>
      <c r="AW66" s="337"/>
      <c r="AX66" s="337"/>
      <c r="AY66" s="337"/>
      <c r="AZ66" s="337"/>
      <c r="BA66" s="337"/>
      <c r="BB66" s="337"/>
      <c r="BC66" s="337"/>
      <c r="BD66" s="334">
        <v>0</v>
      </c>
      <c r="BE66" s="337"/>
      <c r="BF66" s="337"/>
      <c r="BG66" s="337"/>
      <c r="BH66" s="337"/>
      <c r="BI66" s="337"/>
      <c r="BJ66" s="337"/>
      <c r="BK66" s="337"/>
      <c r="BL66" s="337"/>
      <c r="BM66" s="338">
        <v>0</v>
      </c>
      <c r="BN66" s="339">
        <v>0</v>
      </c>
      <c r="BO66" s="334">
        <v>0</v>
      </c>
      <c r="BP66" s="68"/>
      <c r="BQ66" s="69">
        <f>BO66-BS66</f>
        <v>0</v>
      </c>
      <c r="BR66" s="69"/>
      <c r="BS66" s="69">
        <f>ROUND(0.8*BO66,0)</f>
        <v>0</v>
      </c>
      <c r="BT66" s="71">
        <f>BS66-BU66-BV66</f>
        <v>0</v>
      </c>
      <c r="BU66" s="69"/>
      <c r="BV66" s="80"/>
      <c r="BW66" s="78"/>
      <c r="BX66" s="73"/>
      <c r="BY66" s="69" t="e">
        <f>#REF!-CA66</f>
        <v>#REF!</v>
      </c>
      <c r="BZ66" s="69"/>
      <c r="CA66" s="69" t="e">
        <f>ROUND(0.8*#REF!,0)</f>
        <v>#REF!</v>
      </c>
      <c r="CB66" s="71" t="e">
        <f>CA66-CC66-CD66</f>
        <v>#REF!</v>
      </c>
      <c r="CC66" s="69"/>
      <c r="CD66" s="80"/>
      <c r="CE66" s="78"/>
      <c r="CF66" s="81"/>
      <c r="CG66" s="312">
        <f t="shared" si="5"/>
        <v>118</v>
      </c>
      <c r="CH66" s="89"/>
      <c r="CI66" s="96"/>
      <c r="CJ66" s="10"/>
      <c r="CK66" s="10"/>
    </row>
    <row r="67" spans="2:89" ht="26.25" thickBot="1">
      <c r="B67" s="242" t="s">
        <v>213</v>
      </c>
      <c r="C67" s="281" t="s">
        <v>214</v>
      </c>
      <c r="D67" s="134" t="s">
        <v>206</v>
      </c>
      <c r="E67" s="83" t="s">
        <v>187</v>
      </c>
      <c r="F67" s="84" t="s">
        <v>245</v>
      </c>
      <c r="G67" s="346"/>
      <c r="H67" s="337">
        <f>SUM(J67:K67)</f>
        <v>284</v>
      </c>
      <c r="I67" s="337"/>
      <c r="J67" s="337">
        <v>10</v>
      </c>
      <c r="K67" s="344">
        <f>L67+M67+N67</f>
        <v>274</v>
      </c>
      <c r="L67" s="337">
        <v>62</v>
      </c>
      <c r="M67" s="337">
        <v>162</v>
      </c>
      <c r="N67" s="337">
        <v>50</v>
      </c>
      <c r="O67" s="337"/>
      <c r="P67" s="337">
        <v>0</v>
      </c>
      <c r="Q67" s="337"/>
      <c r="R67" s="337">
        <v>0</v>
      </c>
      <c r="S67" s="337">
        <v>0</v>
      </c>
      <c r="T67" s="334">
        <v>0</v>
      </c>
      <c r="U67" s="337"/>
      <c r="V67" s="337"/>
      <c r="W67" s="337"/>
      <c r="X67" s="337"/>
      <c r="Y67" s="337"/>
      <c r="Z67" s="337"/>
      <c r="AA67" s="337"/>
      <c r="AB67" s="337"/>
      <c r="AC67" s="334">
        <v>0</v>
      </c>
      <c r="AD67" s="337"/>
      <c r="AE67" s="337"/>
      <c r="AF67" s="337"/>
      <c r="AG67" s="337"/>
      <c r="AH67" s="337"/>
      <c r="AI67" s="337"/>
      <c r="AJ67" s="337"/>
      <c r="AK67" s="337"/>
      <c r="AL67" s="334">
        <v>0</v>
      </c>
      <c r="AM67" s="337"/>
      <c r="AN67" s="337"/>
      <c r="AO67" s="337"/>
      <c r="AP67" s="337"/>
      <c r="AQ67" s="337"/>
      <c r="AR67" s="337"/>
      <c r="AS67" s="337"/>
      <c r="AT67" s="337"/>
      <c r="AU67" s="335">
        <v>26</v>
      </c>
      <c r="AV67" s="337"/>
      <c r="AW67" s="337"/>
      <c r="AX67" s="337"/>
      <c r="AY67" s="337"/>
      <c r="AZ67" s="337"/>
      <c r="BA67" s="337"/>
      <c r="BB67" s="337"/>
      <c r="BC67" s="337"/>
      <c r="BD67" s="335">
        <v>50</v>
      </c>
      <c r="BE67" s="337"/>
      <c r="BF67" s="337"/>
      <c r="BG67" s="337"/>
      <c r="BH67" s="337"/>
      <c r="BI67" s="337"/>
      <c r="BJ67" s="337"/>
      <c r="BK67" s="337"/>
      <c r="BL67" s="337"/>
      <c r="BM67" s="339">
        <v>108</v>
      </c>
      <c r="BN67" s="339">
        <v>68</v>
      </c>
      <c r="BO67" s="335">
        <v>32</v>
      </c>
      <c r="BP67" s="131"/>
      <c r="BQ67" s="85"/>
      <c r="BR67" s="85"/>
      <c r="BS67" s="85"/>
      <c r="BT67" s="133"/>
      <c r="BU67" s="85"/>
      <c r="BV67" s="112"/>
      <c r="BW67" s="130"/>
      <c r="BX67" s="73"/>
      <c r="BY67" s="69"/>
      <c r="BZ67" s="69"/>
      <c r="CA67" s="69"/>
      <c r="CB67" s="71"/>
      <c r="CC67" s="69"/>
      <c r="CD67" s="80"/>
      <c r="CE67" s="78"/>
      <c r="CF67" s="81"/>
      <c r="CG67" s="312">
        <f t="shared" si="5"/>
        <v>284</v>
      </c>
      <c r="CH67" s="89"/>
      <c r="CI67" s="96"/>
      <c r="CJ67" s="10"/>
      <c r="CK67" s="10"/>
    </row>
    <row r="68" spans="2:89" ht="15.75" thickBot="1">
      <c r="B68" s="242" t="s">
        <v>307</v>
      </c>
      <c r="C68" s="281" t="s">
        <v>215</v>
      </c>
      <c r="D68" s="134" t="s">
        <v>309</v>
      </c>
      <c r="E68" s="83" t="s">
        <v>309</v>
      </c>
      <c r="F68" s="84" t="s">
        <v>186</v>
      </c>
      <c r="G68" s="346"/>
      <c r="H68" s="337">
        <f>SUM(J68:K68)</f>
        <v>48</v>
      </c>
      <c r="I68" s="337"/>
      <c r="J68" s="337">
        <v>0</v>
      </c>
      <c r="K68" s="344">
        <v>48</v>
      </c>
      <c r="L68" s="337">
        <v>48</v>
      </c>
      <c r="M68" s="337">
        <v>0</v>
      </c>
      <c r="N68" s="337">
        <v>0</v>
      </c>
      <c r="O68" s="337"/>
      <c r="P68" s="337">
        <v>0</v>
      </c>
      <c r="Q68" s="337"/>
      <c r="R68" s="337">
        <v>0</v>
      </c>
      <c r="S68" s="337">
        <v>0</v>
      </c>
      <c r="T68" s="334">
        <v>0</v>
      </c>
      <c r="U68" s="337"/>
      <c r="V68" s="337"/>
      <c r="W68" s="337"/>
      <c r="X68" s="337"/>
      <c r="Y68" s="337"/>
      <c r="Z68" s="337"/>
      <c r="AA68" s="337"/>
      <c r="AB68" s="337"/>
      <c r="AC68" s="334">
        <v>0</v>
      </c>
      <c r="AD68" s="337"/>
      <c r="AE68" s="337"/>
      <c r="AF68" s="337"/>
      <c r="AG68" s="337"/>
      <c r="AH68" s="337"/>
      <c r="AI68" s="337"/>
      <c r="AJ68" s="337"/>
      <c r="AK68" s="337"/>
      <c r="AL68" s="334">
        <v>0</v>
      </c>
      <c r="AM68" s="337"/>
      <c r="AN68" s="337"/>
      <c r="AO68" s="337"/>
      <c r="AP68" s="337"/>
      <c r="AQ68" s="337"/>
      <c r="AR68" s="337"/>
      <c r="AS68" s="337"/>
      <c r="AT68" s="337"/>
      <c r="AU68" s="334">
        <v>0</v>
      </c>
      <c r="AV68" s="337"/>
      <c r="AW68" s="337"/>
      <c r="AX68" s="337"/>
      <c r="AY68" s="337"/>
      <c r="AZ68" s="337"/>
      <c r="BA68" s="337"/>
      <c r="BB68" s="337"/>
      <c r="BC68" s="337"/>
      <c r="BD68" s="334">
        <v>0</v>
      </c>
      <c r="BE68" s="337"/>
      <c r="BF68" s="337"/>
      <c r="BG68" s="337"/>
      <c r="BH68" s="337"/>
      <c r="BI68" s="337"/>
      <c r="BJ68" s="337"/>
      <c r="BK68" s="337"/>
      <c r="BL68" s="337"/>
      <c r="BM68" s="339">
        <v>48</v>
      </c>
      <c r="BN68" s="339">
        <v>0</v>
      </c>
      <c r="BO68" s="334">
        <v>0</v>
      </c>
      <c r="BP68" s="131"/>
      <c r="BQ68" s="85"/>
      <c r="BR68" s="85"/>
      <c r="BS68" s="85"/>
      <c r="BT68" s="133"/>
      <c r="BU68" s="85"/>
      <c r="BV68" s="112"/>
      <c r="BW68" s="130"/>
      <c r="BX68" s="73"/>
      <c r="BY68" s="69"/>
      <c r="BZ68" s="69"/>
      <c r="CA68" s="69"/>
      <c r="CB68" s="71"/>
      <c r="CC68" s="69"/>
      <c r="CD68" s="80"/>
      <c r="CE68" s="78"/>
      <c r="CF68" s="81"/>
      <c r="CG68" s="312">
        <f t="shared" si="5"/>
        <v>48</v>
      </c>
      <c r="CH68" s="89"/>
      <c r="CI68" s="96"/>
      <c r="CJ68" s="10"/>
      <c r="CK68" s="10"/>
    </row>
    <row r="69" spans="2:89" ht="15.75" thickBot="1">
      <c r="B69" s="242" t="s">
        <v>308</v>
      </c>
      <c r="C69" s="281" t="s">
        <v>216</v>
      </c>
      <c r="D69" s="134" t="s">
        <v>309</v>
      </c>
      <c r="E69" s="83" t="s">
        <v>309</v>
      </c>
      <c r="F69" s="84" t="s">
        <v>311</v>
      </c>
      <c r="G69" s="346"/>
      <c r="H69" s="337">
        <f>SUM(J69:K69)</f>
        <v>68</v>
      </c>
      <c r="I69" s="337"/>
      <c r="J69" s="337">
        <v>4</v>
      </c>
      <c r="K69" s="344">
        <v>64</v>
      </c>
      <c r="L69" s="337">
        <v>20</v>
      </c>
      <c r="M69" s="337">
        <v>44</v>
      </c>
      <c r="N69" s="337">
        <v>0</v>
      </c>
      <c r="O69" s="337"/>
      <c r="P69" s="337">
        <v>0</v>
      </c>
      <c r="Q69" s="337"/>
      <c r="R69" s="337">
        <v>0</v>
      </c>
      <c r="S69" s="337">
        <v>0</v>
      </c>
      <c r="T69" s="334">
        <v>0</v>
      </c>
      <c r="U69" s="337"/>
      <c r="V69" s="337"/>
      <c r="W69" s="337"/>
      <c r="X69" s="337"/>
      <c r="Y69" s="337"/>
      <c r="Z69" s="337"/>
      <c r="AA69" s="337"/>
      <c r="AB69" s="337"/>
      <c r="AC69" s="334">
        <v>0</v>
      </c>
      <c r="AD69" s="337"/>
      <c r="AE69" s="337"/>
      <c r="AF69" s="337"/>
      <c r="AG69" s="337"/>
      <c r="AH69" s="337"/>
      <c r="AI69" s="337"/>
      <c r="AJ69" s="337"/>
      <c r="AK69" s="337"/>
      <c r="AL69" s="334">
        <v>0</v>
      </c>
      <c r="AM69" s="337"/>
      <c r="AN69" s="337"/>
      <c r="AO69" s="337"/>
      <c r="AP69" s="337"/>
      <c r="AQ69" s="337"/>
      <c r="AR69" s="337"/>
      <c r="AS69" s="337"/>
      <c r="AT69" s="337"/>
      <c r="AU69" s="334">
        <v>0</v>
      </c>
      <c r="AV69" s="337"/>
      <c r="AW69" s="337"/>
      <c r="AX69" s="337"/>
      <c r="AY69" s="337"/>
      <c r="AZ69" s="337"/>
      <c r="BA69" s="337"/>
      <c r="BB69" s="337"/>
      <c r="BC69" s="337"/>
      <c r="BD69" s="334">
        <v>0</v>
      </c>
      <c r="BE69" s="337"/>
      <c r="BF69" s="337"/>
      <c r="BG69" s="337"/>
      <c r="BH69" s="337"/>
      <c r="BI69" s="337"/>
      <c r="BJ69" s="337"/>
      <c r="BK69" s="337"/>
      <c r="BL69" s="337"/>
      <c r="BM69" s="338">
        <v>0</v>
      </c>
      <c r="BN69" s="339">
        <v>34</v>
      </c>
      <c r="BO69" s="335">
        <v>34</v>
      </c>
      <c r="BP69" s="131"/>
      <c r="BQ69" s="85"/>
      <c r="BR69" s="85"/>
      <c r="BS69" s="85"/>
      <c r="BT69" s="133"/>
      <c r="BU69" s="85"/>
      <c r="BV69" s="112"/>
      <c r="BW69" s="130"/>
      <c r="BX69" s="73"/>
      <c r="BY69" s="69"/>
      <c r="BZ69" s="69"/>
      <c r="CA69" s="69"/>
      <c r="CB69" s="71"/>
      <c r="CC69" s="69"/>
      <c r="CD69" s="80"/>
      <c r="CE69" s="78"/>
      <c r="CF69" s="81"/>
      <c r="CG69" s="312">
        <f t="shared" si="5"/>
        <v>68</v>
      </c>
      <c r="CH69" s="89"/>
      <c r="CI69" s="96"/>
      <c r="CJ69" s="10"/>
      <c r="CK69" s="10"/>
    </row>
    <row r="70" spans="2:89" ht="15.75" thickBot="1">
      <c r="B70" s="242" t="s">
        <v>217</v>
      </c>
      <c r="C70" s="281" t="s">
        <v>39</v>
      </c>
      <c r="D70" s="134" t="s">
        <v>309</v>
      </c>
      <c r="E70" s="83" t="s">
        <v>309</v>
      </c>
      <c r="F70" s="84" t="s">
        <v>186</v>
      </c>
      <c r="G70" s="346"/>
      <c r="H70" s="337">
        <v>0</v>
      </c>
      <c r="I70" s="337"/>
      <c r="J70" s="337">
        <v>0</v>
      </c>
      <c r="K70" s="344">
        <v>0</v>
      </c>
      <c r="L70" s="337">
        <v>0</v>
      </c>
      <c r="M70" s="337">
        <v>0</v>
      </c>
      <c r="N70" s="337">
        <v>0</v>
      </c>
      <c r="O70" s="337"/>
      <c r="P70" s="337">
        <f>SUM(T70:BO70)</f>
        <v>162</v>
      </c>
      <c r="Q70" s="337"/>
      <c r="R70" s="337">
        <v>0</v>
      </c>
      <c r="S70" s="337">
        <v>0</v>
      </c>
      <c r="T70" s="334">
        <v>0</v>
      </c>
      <c r="U70" s="337"/>
      <c r="V70" s="337"/>
      <c r="W70" s="337"/>
      <c r="X70" s="337"/>
      <c r="Y70" s="337"/>
      <c r="Z70" s="337"/>
      <c r="AA70" s="337"/>
      <c r="AB70" s="337"/>
      <c r="AC70" s="334">
        <v>0</v>
      </c>
      <c r="AD70" s="337"/>
      <c r="AE70" s="337"/>
      <c r="AF70" s="337"/>
      <c r="AG70" s="337"/>
      <c r="AH70" s="337"/>
      <c r="AI70" s="337"/>
      <c r="AJ70" s="337"/>
      <c r="AK70" s="337"/>
      <c r="AL70" s="334">
        <v>36</v>
      </c>
      <c r="AM70" s="337"/>
      <c r="AN70" s="337"/>
      <c r="AO70" s="337"/>
      <c r="AP70" s="337"/>
      <c r="AQ70" s="337"/>
      <c r="AR70" s="337"/>
      <c r="AS70" s="337"/>
      <c r="AT70" s="337"/>
      <c r="AU70" s="335">
        <v>90</v>
      </c>
      <c r="AV70" s="337"/>
      <c r="AW70" s="337"/>
      <c r="AX70" s="337"/>
      <c r="AY70" s="337"/>
      <c r="AZ70" s="337"/>
      <c r="BA70" s="337"/>
      <c r="BB70" s="337"/>
      <c r="BC70" s="337"/>
      <c r="BD70" s="334">
        <v>0</v>
      </c>
      <c r="BE70" s="337"/>
      <c r="BF70" s="337"/>
      <c r="BG70" s="337"/>
      <c r="BH70" s="337"/>
      <c r="BI70" s="337"/>
      <c r="BJ70" s="337"/>
      <c r="BK70" s="337"/>
      <c r="BL70" s="337"/>
      <c r="BM70" s="339">
        <v>36</v>
      </c>
      <c r="BN70" s="339">
        <v>0</v>
      </c>
      <c r="BO70" s="334">
        <v>0</v>
      </c>
      <c r="BP70" s="131"/>
      <c r="BQ70" s="85"/>
      <c r="BR70" s="85"/>
      <c r="BS70" s="85"/>
      <c r="BT70" s="133"/>
      <c r="BU70" s="85"/>
      <c r="BV70" s="112"/>
      <c r="BW70" s="130"/>
      <c r="BX70" s="73"/>
      <c r="BY70" s="69"/>
      <c r="BZ70" s="69"/>
      <c r="CA70" s="69"/>
      <c r="CB70" s="71"/>
      <c r="CC70" s="69"/>
      <c r="CD70" s="80"/>
      <c r="CE70" s="78"/>
      <c r="CF70" s="81"/>
      <c r="CG70" s="312">
        <f t="shared" si="5"/>
        <v>162</v>
      </c>
      <c r="CH70" s="89"/>
      <c r="CI70" s="96"/>
      <c r="CJ70" s="10"/>
      <c r="CK70" s="10"/>
    </row>
    <row r="71" spans="2:89" ht="15.75" thickBot="1">
      <c r="B71" s="251" t="s">
        <v>151</v>
      </c>
      <c r="C71" s="260" t="s">
        <v>40</v>
      </c>
      <c r="D71" s="134" t="s">
        <v>309</v>
      </c>
      <c r="E71" s="83" t="s">
        <v>309</v>
      </c>
      <c r="F71" s="84" t="s">
        <v>311</v>
      </c>
      <c r="G71" s="346"/>
      <c r="H71" s="337">
        <v>0</v>
      </c>
      <c r="I71" s="337"/>
      <c r="J71" s="337">
        <v>0</v>
      </c>
      <c r="K71" s="339">
        <v>0</v>
      </c>
      <c r="L71" s="337">
        <v>0</v>
      </c>
      <c r="M71" s="337">
        <v>0</v>
      </c>
      <c r="N71" s="337">
        <v>0</v>
      </c>
      <c r="O71" s="337"/>
      <c r="P71" s="337">
        <f>SUM(T71:BO71)</f>
        <v>288</v>
      </c>
      <c r="Q71" s="337"/>
      <c r="R71" s="337">
        <v>0</v>
      </c>
      <c r="S71" s="337">
        <v>0</v>
      </c>
      <c r="T71" s="334">
        <v>0</v>
      </c>
      <c r="U71" s="337"/>
      <c r="V71" s="337"/>
      <c r="W71" s="337"/>
      <c r="X71" s="337"/>
      <c r="Y71" s="337"/>
      <c r="Z71" s="337"/>
      <c r="AA71" s="337"/>
      <c r="AB71" s="337"/>
      <c r="AC71" s="334">
        <v>0</v>
      </c>
      <c r="AD71" s="337"/>
      <c r="AE71" s="337"/>
      <c r="AF71" s="337"/>
      <c r="AG71" s="337"/>
      <c r="AH71" s="337"/>
      <c r="AI71" s="337"/>
      <c r="AJ71" s="337"/>
      <c r="AK71" s="337"/>
      <c r="AL71" s="334">
        <v>0</v>
      </c>
      <c r="AM71" s="337"/>
      <c r="AN71" s="337"/>
      <c r="AO71" s="337"/>
      <c r="AP71" s="337"/>
      <c r="AQ71" s="337"/>
      <c r="AR71" s="337"/>
      <c r="AS71" s="337"/>
      <c r="AT71" s="337"/>
      <c r="AU71" s="334">
        <v>0</v>
      </c>
      <c r="AV71" s="337"/>
      <c r="AW71" s="337"/>
      <c r="AX71" s="337"/>
      <c r="AY71" s="337"/>
      <c r="AZ71" s="337"/>
      <c r="BA71" s="337"/>
      <c r="BB71" s="337"/>
      <c r="BC71" s="337"/>
      <c r="BD71" s="334">
        <v>0</v>
      </c>
      <c r="BE71" s="337"/>
      <c r="BF71" s="337"/>
      <c r="BG71" s="337"/>
      <c r="BH71" s="337"/>
      <c r="BI71" s="337"/>
      <c r="BJ71" s="337"/>
      <c r="BK71" s="337"/>
      <c r="BL71" s="337"/>
      <c r="BM71" s="338">
        <v>0</v>
      </c>
      <c r="BN71" s="339">
        <v>216</v>
      </c>
      <c r="BO71" s="335">
        <v>72</v>
      </c>
      <c r="BP71" s="131"/>
      <c r="BQ71" s="85"/>
      <c r="BR71" s="85"/>
      <c r="BS71" s="85"/>
      <c r="BT71" s="133"/>
      <c r="BU71" s="85"/>
      <c r="BV71" s="112"/>
      <c r="BW71" s="130"/>
      <c r="BX71" s="73"/>
      <c r="BY71" s="69"/>
      <c r="BZ71" s="69"/>
      <c r="CA71" s="69"/>
      <c r="CB71" s="71"/>
      <c r="CC71" s="69"/>
      <c r="CD71" s="80"/>
      <c r="CE71" s="78"/>
      <c r="CF71" s="81"/>
      <c r="CG71" s="312">
        <f t="shared" si="5"/>
        <v>288</v>
      </c>
      <c r="CH71" s="89"/>
      <c r="CI71" s="96"/>
      <c r="CJ71" s="10"/>
      <c r="CK71" s="10"/>
    </row>
    <row r="72" spans="2:89" ht="26.25" thickBot="1">
      <c r="B72" s="265" t="s">
        <v>13</v>
      </c>
      <c r="C72" s="323" t="s">
        <v>218</v>
      </c>
      <c r="D72" s="271" t="s">
        <v>310</v>
      </c>
      <c r="E72" s="267" t="s">
        <v>309</v>
      </c>
      <c r="F72" s="267" t="s">
        <v>204</v>
      </c>
      <c r="G72" s="278"/>
      <c r="H72" s="322">
        <f>SUM(H73,H75)</f>
        <v>240</v>
      </c>
      <c r="I72" s="322" t="e">
        <f>SUM(I73,#REF!,I75)</f>
        <v>#REF!</v>
      </c>
      <c r="J72" s="322">
        <f aca="true" t="shared" si="23" ref="J72:BN72">SUM(J73,J74,J75)</f>
        <v>20</v>
      </c>
      <c r="K72" s="322">
        <f t="shared" si="23"/>
        <v>220</v>
      </c>
      <c r="L72" s="322">
        <f t="shared" si="23"/>
        <v>126</v>
      </c>
      <c r="M72" s="322">
        <f t="shared" si="23"/>
        <v>64</v>
      </c>
      <c r="N72" s="322">
        <f t="shared" si="23"/>
        <v>30</v>
      </c>
      <c r="O72" s="322">
        <f t="shared" si="23"/>
        <v>0</v>
      </c>
      <c r="P72" s="322">
        <f t="shared" si="23"/>
        <v>316</v>
      </c>
      <c r="Q72" s="322">
        <f t="shared" si="23"/>
        <v>0</v>
      </c>
      <c r="R72" s="322">
        <f t="shared" si="23"/>
        <v>0</v>
      </c>
      <c r="S72" s="322">
        <f t="shared" si="23"/>
        <v>0</v>
      </c>
      <c r="T72" s="322">
        <f t="shared" si="23"/>
        <v>0</v>
      </c>
      <c r="U72" s="322">
        <f t="shared" si="23"/>
        <v>0</v>
      </c>
      <c r="V72" s="322">
        <f t="shared" si="23"/>
        <v>0</v>
      </c>
      <c r="W72" s="322">
        <f t="shared" si="23"/>
        <v>0</v>
      </c>
      <c r="X72" s="322">
        <f t="shared" si="23"/>
        <v>0</v>
      </c>
      <c r="Y72" s="322">
        <f t="shared" si="23"/>
        <v>0</v>
      </c>
      <c r="Z72" s="322">
        <f t="shared" si="23"/>
        <v>0</v>
      </c>
      <c r="AA72" s="322">
        <f t="shared" si="23"/>
        <v>0</v>
      </c>
      <c r="AB72" s="322">
        <f t="shared" si="23"/>
        <v>0</v>
      </c>
      <c r="AC72" s="322">
        <f t="shared" si="23"/>
        <v>0</v>
      </c>
      <c r="AD72" s="322">
        <f t="shared" si="23"/>
        <v>0</v>
      </c>
      <c r="AE72" s="322">
        <f t="shared" si="23"/>
        <v>0</v>
      </c>
      <c r="AF72" s="322">
        <f t="shared" si="23"/>
        <v>0</v>
      </c>
      <c r="AG72" s="322">
        <f t="shared" si="23"/>
        <v>0</v>
      </c>
      <c r="AH72" s="322">
        <f t="shared" si="23"/>
        <v>0</v>
      </c>
      <c r="AI72" s="322">
        <f t="shared" si="23"/>
        <v>0</v>
      </c>
      <c r="AJ72" s="322">
        <f t="shared" si="23"/>
        <v>0</v>
      </c>
      <c r="AK72" s="322">
        <f t="shared" si="23"/>
        <v>0</v>
      </c>
      <c r="AL72" s="322">
        <f t="shared" si="23"/>
        <v>0</v>
      </c>
      <c r="AM72" s="322">
        <f t="shared" si="23"/>
        <v>0</v>
      </c>
      <c r="AN72" s="322">
        <f t="shared" si="23"/>
        <v>0</v>
      </c>
      <c r="AO72" s="322">
        <f t="shared" si="23"/>
        <v>0</v>
      </c>
      <c r="AP72" s="322">
        <f t="shared" si="23"/>
        <v>0</v>
      </c>
      <c r="AQ72" s="322">
        <f t="shared" si="23"/>
        <v>0</v>
      </c>
      <c r="AR72" s="322">
        <f t="shared" si="23"/>
        <v>0</v>
      </c>
      <c r="AS72" s="322">
        <f t="shared" si="23"/>
        <v>0</v>
      </c>
      <c r="AT72" s="322">
        <f t="shared" si="23"/>
        <v>0</v>
      </c>
      <c r="AU72" s="322">
        <f t="shared" si="23"/>
        <v>0</v>
      </c>
      <c r="AV72" s="322">
        <f t="shared" si="23"/>
        <v>0</v>
      </c>
      <c r="AW72" s="322">
        <f t="shared" si="23"/>
        <v>0</v>
      </c>
      <c r="AX72" s="322">
        <f t="shared" si="23"/>
        <v>0</v>
      </c>
      <c r="AY72" s="322">
        <f t="shared" si="23"/>
        <v>0</v>
      </c>
      <c r="AZ72" s="322">
        <f t="shared" si="23"/>
        <v>0</v>
      </c>
      <c r="BA72" s="322">
        <f t="shared" si="23"/>
        <v>0</v>
      </c>
      <c r="BB72" s="322">
        <f t="shared" si="23"/>
        <v>0</v>
      </c>
      <c r="BC72" s="322">
        <f t="shared" si="23"/>
        <v>0</v>
      </c>
      <c r="BD72" s="322">
        <f t="shared" si="23"/>
        <v>0</v>
      </c>
      <c r="BE72" s="322">
        <f t="shared" si="23"/>
        <v>0</v>
      </c>
      <c r="BF72" s="322">
        <f t="shared" si="23"/>
        <v>0</v>
      </c>
      <c r="BG72" s="322">
        <f t="shared" si="23"/>
        <v>0</v>
      </c>
      <c r="BH72" s="322">
        <f t="shared" si="23"/>
        <v>0</v>
      </c>
      <c r="BI72" s="322">
        <f t="shared" si="23"/>
        <v>0</v>
      </c>
      <c r="BJ72" s="322">
        <f t="shared" si="23"/>
        <v>0</v>
      </c>
      <c r="BK72" s="322">
        <f t="shared" si="23"/>
        <v>0</v>
      </c>
      <c r="BL72" s="322">
        <f t="shared" si="23"/>
        <v>0</v>
      </c>
      <c r="BM72" s="322">
        <f t="shared" si="23"/>
        <v>56</v>
      </c>
      <c r="BN72" s="322">
        <f t="shared" si="23"/>
        <v>146</v>
      </c>
      <c r="BO72" s="322">
        <f>SUM(BO73,BO74,BO75)</f>
        <v>114</v>
      </c>
      <c r="BP72" s="131"/>
      <c r="BQ72" s="85"/>
      <c r="BR72" s="85"/>
      <c r="BS72" s="85"/>
      <c r="BT72" s="133"/>
      <c r="BU72" s="85"/>
      <c r="BV72" s="112"/>
      <c r="BW72" s="130"/>
      <c r="BX72" s="73"/>
      <c r="BY72" s="69"/>
      <c r="BZ72" s="69"/>
      <c r="CA72" s="69"/>
      <c r="CB72" s="71"/>
      <c r="CC72" s="69"/>
      <c r="CD72" s="80"/>
      <c r="CE72" s="78"/>
      <c r="CF72" s="81"/>
      <c r="CG72" s="312">
        <f t="shared" si="5"/>
        <v>316</v>
      </c>
      <c r="CH72" s="89"/>
      <c r="CI72" s="96"/>
      <c r="CJ72" s="10"/>
      <c r="CK72" s="10"/>
    </row>
    <row r="73" spans="2:89" ht="13.5" thickBot="1">
      <c r="B73" s="243" t="s">
        <v>14</v>
      </c>
      <c r="C73" s="260" t="s">
        <v>219</v>
      </c>
      <c r="D73" s="231">
        <v>8</v>
      </c>
      <c r="E73" s="231">
        <v>0</v>
      </c>
      <c r="F73" s="231">
        <v>6.7</v>
      </c>
      <c r="G73" s="348"/>
      <c r="H73" s="337">
        <f>J73+K73</f>
        <v>240</v>
      </c>
      <c r="I73" s="339"/>
      <c r="J73" s="339">
        <v>20</v>
      </c>
      <c r="K73" s="339">
        <f>L73+M73+N73</f>
        <v>220</v>
      </c>
      <c r="L73" s="339">
        <v>126</v>
      </c>
      <c r="M73" s="339">
        <v>64</v>
      </c>
      <c r="N73" s="339">
        <v>30</v>
      </c>
      <c r="O73" s="339"/>
      <c r="P73" s="339">
        <f>SUM(T73:BO73)</f>
        <v>208</v>
      </c>
      <c r="Q73" s="339"/>
      <c r="R73" s="339">
        <v>0</v>
      </c>
      <c r="S73" s="339">
        <v>0</v>
      </c>
      <c r="T73" s="335">
        <v>0</v>
      </c>
      <c r="U73" s="339"/>
      <c r="V73" s="339"/>
      <c r="W73" s="339"/>
      <c r="X73" s="339"/>
      <c r="Y73" s="339"/>
      <c r="Z73" s="339"/>
      <c r="AA73" s="339"/>
      <c r="AB73" s="339"/>
      <c r="AC73" s="335">
        <v>0</v>
      </c>
      <c r="AD73" s="339"/>
      <c r="AE73" s="339"/>
      <c r="AF73" s="339"/>
      <c r="AG73" s="339"/>
      <c r="AH73" s="339"/>
      <c r="AI73" s="339"/>
      <c r="AJ73" s="339"/>
      <c r="AK73" s="339"/>
      <c r="AL73" s="335">
        <v>0</v>
      </c>
      <c r="AM73" s="339"/>
      <c r="AN73" s="339"/>
      <c r="AO73" s="339"/>
      <c r="AP73" s="339"/>
      <c r="AQ73" s="339"/>
      <c r="AR73" s="339"/>
      <c r="AS73" s="339"/>
      <c r="AT73" s="339"/>
      <c r="AU73" s="335">
        <v>0</v>
      </c>
      <c r="AV73" s="339"/>
      <c r="AW73" s="339"/>
      <c r="AX73" s="339"/>
      <c r="AY73" s="339"/>
      <c r="AZ73" s="339"/>
      <c r="BA73" s="339"/>
      <c r="BB73" s="339"/>
      <c r="BC73" s="339"/>
      <c r="BD73" s="335">
        <v>0</v>
      </c>
      <c r="BE73" s="339"/>
      <c r="BF73" s="339"/>
      <c r="BG73" s="339"/>
      <c r="BH73" s="339"/>
      <c r="BI73" s="339"/>
      <c r="BJ73" s="339"/>
      <c r="BK73" s="339"/>
      <c r="BL73" s="339"/>
      <c r="BM73" s="339">
        <v>56</v>
      </c>
      <c r="BN73" s="339">
        <v>74</v>
      </c>
      <c r="BO73" s="335">
        <v>78</v>
      </c>
      <c r="BP73" s="131"/>
      <c r="BQ73" s="85">
        <f>BO71-BS73</f>
        <v>14</v>
      </c>
      <c r="BR73" s="85"/>
      <c r="BS73" s="85">
        <f>ROUND(0.8*BO71,0)</f>
        <v>58</v>
      </c>
      <c r="BT73" s="133">
        <f>BS73-BU73-BV73</f>
        <v>58</v>
      </c>
      <c r="BU73" s="85"/>
      <c r="BV73" s="112"/>
      <c r="BW73" s="130"/>
      <c r="BX73" s="73"/>
      <c r="BY73" s="69" t="e">
        <f>#REF!-CA73</f>
        <v>#REF!</v>
      </c>
      <c r="BZ73" s="69"/>
      <c r="CA73" s="69" t="e">
        <f>ROUND(0.8*#REF!,0)</f>
        <v>#REF!</v>
      </c>
      <c r="CB73" s="71" t="e">
        <f>CA73-CC73-CD73</f>
        <v>#REF!</v>
      </c>
      <c r="CC73" s="69"/>
      <c r="CD73" s="80"/>
      <c r="CE73" s="78"/>
      <c r="CF73" s="81"/>
      <c r="CG73" s="312">
        <f t="shared" si="5"/>
        <v>208</v>
      </c>
      <c r="CH73" s="89"/>
      <c r="CI73" s="96"/>
      <c r="CJ73" s="10"/>
      <c r="CK73" s="10"/>
    </row>
    <row r="74" spans="2:89" ht="13.5" thickBot="1">
      <c r="B74" s="242" t="s">
        <v>220</v>
      </c>
      <c r="C74" s="347" t="s">
        <v>39</v>
      </c>
      <c r="D74" s="318">
        <v>0</v>
      </c>
      <c r="E74" s="319">
        <v>0</v>
      </c>
      <c r="F74" s="319">
        <v>7.8</v>
      </c>
      <c r="G74" s="320"/>
      <c r="H74" s="337">
        <v>0</v>
      </c>
      <c r="I74" s="339"/>
      <c r="J74" s="339">
        <v>0</v>
      </c>
      <c r="K74" s="339">
        <v>0</v>
      </c>
      <c r="L74" s="339">
        <v>0</v>
      </c>
      <c r="M74" s="339">
        <v>0</v>
      </c>
      <c r="N74" s="339">
        <v>0</v>
      </c>
      <c r="O74" s="339"/>
      <c r="P74" s="339">
        <f>SUM(T74:BO74)</f>
        <v>108</v>
      </c>
      <c r="Q74" s="339"/>
      <c r="R74" s="339">
        <v>0</v>
      </c>
      <c r="S74" s="339">
        <v>0</v>
      </c>
      <c r="T74" s="335">
        <v>0</v>
      </c>
      <c r="U74" s="339"/>
      <c r="V74" s="339"/>
      <c r="W74" s="339"/>
      <c r="X74" s="339"/>
      <c r="Y74" s="339"/>
      <c r="Z74" s="339"/>
      <c r="AA74" s="339"/>
      <c r="AB74" s="339"/>
      <c r="AC74" s="335">
        <v>0</v>
      </c>
      <c r="AD74" s="339"/>
      <c r="AE74" s="339"/>
      <c r="AF74" s="339"/>
      <c r="AG74" s="339"/>
      <c r="AH74" s="339"/>
      <c r="AI74" s="339"/>
      <c r="AJ74" s="339"/>
      <c r="AK74" s="339"/>
      <c r="AL74" s="335">
        <v>0</v>
      </c>
      <c r="AM74" s="339"/>
      <c r="AN74" s="339"/>
      <c r="AO74" s="339"/>
      <c r="AP74" s="339"/>
      <c r="AQ74" s="339"/>
      <c r="AR74" s="339"/>
      <c r="AS74" s="339"/>
      <c r="AT74" s="339"/>
      <c r="AU74" s="335">
        <v>0</v>
      </c>
      <c r="AV74" s="339"/>
      <c r="AW74" s="339"/>
      <c r="AX74" s="339"/>
      <c r="AY74" s="339"/>
      <c r="AZ74" s="339"/>
      <c r="BA74" s="339"/>
      <c r="BB74" s="339"/>
      <c r="BC74" s="339"/>
      <c r="BD74" s="335">
        <v>0</v>
      </c>
      <c r="BE74" s="339"/>
      <c r="BF74" s="339"/>
      <c r="BG74" s="339"/>
      <c r="BH74" s="339"/>
      <c r="BI74" s="339"/>
      <c r="BJ74" s="339"/>
      <c r="BK74" s="339"/>
      <c r="BL74" s="339"/>
      <c r="BM74" s="339">
        <v>0</v>
      </c>
      <c r="BN74" s="339">
        <v>72</v>
      </c>
      <c r="BO74" s="335">
        <v>36</v>
      </c>
      <c r="BP74" s="131"/>
      <c r="BQ74" s="131"/>
      <c r="BR74" s="131"/>
      <c r="BS74" s="131"/>
      <c r="BT74" s="131"/>
      <c r="BU74" s="131"/>
      <c r="BV74" s="146"/>
      <c r="BW74" s="146"/>
      <c r="BX74" s="131"/>
      <c r="BY74" s="133"/>
      <c r="BZ74" s="133"/>
      <c r="CA74" s="133"/>
      <c r="CB74" s="133"/>
      <c r="CC74" s="133"/>
      <c r="CD74" s="112"/>
      <c r="CE74" s="130"/>
      <c r="CF74" s="86"/>
      <c r="CG74" s="312">
        <f t="shared" si="5"/>
        <v>108</v>
      </c>
      <c r="CH74" s="89"/>
      <c r="CI74" s="96"/>
      <c r="CJ74" s="10"/>
      <c r="CK74" s="10"/>
    </row>
    <row r="75" spans="1:89" s="66" customFormat="1" ht="26.25" customHeight="1" thickBot="1">
      <c r="A75" s="51"/>
      <c r="B75" s="452" t="s">
        <v>119</v>
      </c>
      <c r="C75" s="355" t="s">
        <v>221</v>
      </c>
      <c r="D75" s="356" t="s">
        <v>309</v>
      </c>
      <c r="E75" s="357" t="s">
        <v>309</v>
      </c>
      <c r="F75" s="357" t="s">
        <v>309</v>
      </c>
      <c r="G75" s="358"/>
      <c r="H75" s="359">
        <v>0</v>
      </c>
      <c r="I75" s="359"/>
      <c r="J75" s="359">
        <v>0</v>
      </c>
      <c r="K75" s="359">
        <v>0</v>
      </c>
      <c r="L75" s="360">
        <v>0</v>
      </c>
      <c r="M75" s="360">
        <v>0</v>
      </c>
      <c r="N75" s="360">
        <v>0</v>
      </c>
      <c r="O75" s="360"/>
      <c r="P75" s="339">
        <f>SUM(T75:BO75)</f>
        <v>0</v>
      </c>
      <c r="Q75" s="359"/>
      <c r="R75" s="359">
        <v>0</v>
      </c>
      <c r="S75" s="359">
        <v>0</v>
      </c>
      <c r="T75" s="361">
        <v>0</v>
      </c>
      <c r="U75" s="362"/>
      <c r="V75" s="362"/>
      <c r="W75" s="362"/>
      <c r="X75" s="362"/>
      <c r="Y75" s="362"/>
      <c r="Z75" s="362"/>
      <c r="AA75" s="362"/>
      <c r="AB75" s="362"/>
      <c r="AC75" s="361">
        <v>0</v>
      </c>
      <c r="AD75" s="362"/>
      <c r="AE75" s="362"/>
      <c r="AF75" s="362"/>
      <c r="AG75" s="362"/>
      <c r="AH75" s="362"/>
      <c r="AI75" s="362"/>
      <c r="AJ75" s="362"/>
      <c r="AK75" s="362"/>
      <c r="AL75" s="361">
        <v>0</v>
      </c>
      <c r="AM75" s="362"/>
      <c r="AN75" s="362"/>
      <c r="AO75" s="362"/>
      <c r="AP75" s="362"/>
      <c r="AQ75" s="362"/>
      <c r="AR75" s="362"/>
      <c r="AS75" s="362"/>
      <c r="AT75" s="362"/>
      <c r="AU75" s="361">
        <v>0</v>
      </c>
      <c r="AV75" s="362"/>
      <c r="AW75" s="362"/>
      <c r="AX75" s="362"/>
      <c r="AY75" s="362"/>
      <c r="AZ75" s="362"/>
      <c r="BA75" s="362"/>
      <c r="BB75" s="362"/>
      <c r="BC75" s="362"/>
      <c r="BD75" s="361">
        <v>0</v>
      </c>
      <c r="BE75" s="362"/>
      <c r="BF75" s="362"/>
      <c r="BG75" s="362"/>
      <c r="BH75" s="362"/>
      <c r="BI75" s="362"/>
      <c r="BJ75" s="362"/>
      <c r="BK75" s="362"/>
      <c r="BL75" s="362"/>
      <c r="BM75" s="363">
        <v>0</v>
      </c>
      <c r="BN75" s="363">
        <v>0</v>
      </c>
      <c r="BO75" s="361">
        <v>0</v>
      </c>
      <c r="BP75" s="349" t="e">
        <f>BP76+#REF!+#REF!</f>
        <v>#REF!</v>
      </c>
      <c r="BQ75" s="135" t="e">
        <f>BQ76+#REF!+#REF!</f>
        <v>#REF!</v>
      </c>
      <c r="BR75" s="135" t="e">
        <f>BR76+#REF!+#REF!</f>
        <v>#REF!</v>
      </c>
      <c r="BS75" s="135" t="e">
        <f>BS76+#REF!+#REF!</f>
        <v>#REF!</v>
      </c>
      <c r="BT75" s="135" t="e">
        <f>BT76+#REF!+#REF!</f>
        <v>#REF!</v>
      </c>
      <c r="BU75" s="135" t="e">
        <f>BU76+#REF!+#REF!</f>
        <v>#REF!</v>
      </c>
      <c r="BV75" s="135" t="e">
        <f>BV76+#REF!+#REF!</f>
        <v>#REF!</v>
      </c>
      <c r="BW75" s="135" t="e">
        <f>BW76+#REF!+#REF!</f>
        <v>#REF!</v>
      </c>
      <c r="BX75" s="56"/>
      <c r="BY75" s="54"/>
      <c r="BZ75" s="54"/>
      <c r="CA75" s="54"/>
      <c r="CB75" s="54"/>
      <c r="CC75" s="54"/>
      <c r="CD75" s="87"/>
      <c r="CE75" s="55"/>
      <c r="CF75" s="52"/>
      <c r="CG75" s="312">
        <f t="shared" si="5"/>
        <v>0</v>
      </c>
      <c r="CH75" s="95"/>
      <c r="CI75" s="103"/>
      <c r="CJ75" s="65"/>
      <c r="CK75" s="65"/>
    </row>
    <row r="76" spans="1:89" s="66" customFormat="1" ht="26.25" thickBot="1">
      <c r="A76" s="51"/>
      <c r="B76" s="351" t="s">
        <v>152</v>
      </c>
      <c r="C76" s="366" t="s">
        <v>222</v>
      </c>
      <c r="D76" s="367" t="s">
        <v>320</v>
      </c>
      <c r="E76" s="368" t="s">
        <v>309</v>
      </c>
      <c r="F76" s="368" t="s">
        <v>185</v>
      </c>
      <c r="G76" s="369"/>
      <c r="H76" s="370">
        <f aca="true" t="shared" si="24" ref="H76:BL76">SUM(H77,H78)</f>
        <v>120</v>
      </c>
      <c r="I76" s="370">
        <f t="shared" si="24"/>
        <v>0</v>
      </c>
      <c r="J76" s="370">
        <f t="shared" si="24"/>
        <v>10</v>
      </c>
      <c r="K76" s="370">
        <f t="shared" si="24"/>
        <v>110</v>
      </c>
      <c r="L76" s="370">
        <f t="shared" si="24"/>
        <v>58</v>
      </c>
      <c r="M76" s="370">
        <f t="shared" si="24"/>
        <v>32</v>
      </c>
      <c r="N76" s="370">
        <f t="shared" si="24"/>
        <v>20</v>
      </c>
      <c r="O76" s="370">
        <f t="shared" si="24"/>
        <v>0</v>
      </c>
      <c r="P76" s="370">
        <f t="shared" si="24"/>
        <v>36</v>
      </c>
      <c r="Q76" s="370">
        <f t="shared" si="24"/>
        <v>0</v>
      </c>
      <c r="R76" s="370">
        <f t="shared" si="24"/>
        <v>0</v>
      </c>
      <c r="S76" s="370">
        <f t="shared" si="24"/>
        <v>0</v>
      </c>
      <c r="T76" s="370">
        <f t="shared" si="24"/>
        <v>0</v>
      </c>
      <c r="U76" s="370">
        <f t="shared" si="24"/>
        <v>0</v>
      </c>
      <c r="V76" s="370">
        <f t="shared" si="24"/>
        <v>0</v>
      </c>
      <c r="W76" s="370">
        <f t="shared" si="24"/>
        <v>0</v>
      </c>
      <c r="X76" s="370">
        <f t="shared" si="24"/>
        <v>0</v>
      </c>
      <c r="Y76" s="370">
        <f t="shared" si="24"/>
        <v>0</v>
      </c>
      <c r="Z76" s="370">
        <f t="shared" si="24"/>
        <v>0</v>
      </c>
      <c r="AA76" s="370">
        <f t="shared" si="24"/>
        <v>0</v>
      </c>
      <c r="AB76" s="370">
        <f t="shared" si="24"/>
        <v>0</v>
      </c>
      <c r="AC76" s="370">
        <f t="shared" si="24"/>
        <v>0</v>
      </c>
      <c r="AD76" s="370">
        <f t="shared" si="24"/>
        <v>0</v>
      </c>
      <c r="AE76" s="370">
        <f t="shared" si="24"/>
        <v>0</v>
      </c>
      <c r="AF76" s="370">
        <f t="shared" si="24"/>
        <v>0</v>
      </c>
      <c r="AG76" s="370">
        <f t="shared" si="24"/>
        <v>0</v>
      </c>
      <c r="AH76" s="370">
        <f t="shared" si="24"/>
        <v>0</v>
      </c>
      <c r="AI76" s="370">
        <f t="shared" si="24"/>
        <v>0</v>
      </c>
      <c r="AJ76" s="370">
        <f t="shared" si="24"/>
        <v>0</v>
      </c>
      <c r="AK76" s="370">
        <f t="shared" si="24"/>
        <v>0</v>
      </c>
      <c r="AL76" s="370">
        <f t="shared" si="24"/>
        <v>0</v>
      </c>
      <c r="AM76" s="370">
        <f t="shared" si="24"/>
        <v>0</v>
      </c>
      <c r="AN76" s="370">
        <f t="shared" si="24"/>
        <v>0</v>
      </c>
      <c r="AO76" s="370">
        <f t="shared" si="24"/>
        <v>0</v>
      </c>
      <c r="AP76" s="370">
        <f t="shared" si="24"/>
        <v>0</v>
      </c>
      <c r="AQ76" s="370">
        <f t="shared" si="24"/>
        <v>0</v>
      </c>
      <c r="AR76" s="370">
        <f t="shared" si="24"/>
        <v>0</v>
      </c>
      <c r="AS76" s="370">
        <f t="shared" si="24"/>
        <v>0</v>
      </c>
      <c r="AT76" s="370">
        <f t="shared" si="24"/>
        <v>0</v>
      </c>
      <c r="AU76" s="370">
        <f t="shared" si="24"/>
        <v>0</v>
      </c>
      <c r="AV76" s="370">
        <f t="shared" si="24"/>
        <v>0</v>
      </c>
      <c r="AW76" s="370">
        <f t="shared" si="24"/>
        <v>0</v>
      </c>
      <c r="AX76" s="370">
        <f t="shared" si="24"/>
        <v>0</v>
      </c>
      <c r="AY76" s="370">
        <f t="shared" si="24"/>
        <v>0</v>
      </c>
      <c r="AZ76" s="370">
        <f t="shared" si="24"/>
        <v>0</v>
      </c>
      <c r="BA76" s="370">
        <f t="shared" si="24"/>
        <v>0</v>
      </c>
      <c r="BB76" s="370">
        <f t="shared" si="24"/>
        <v>0</v>
      </c>
      <c r="BC76" s="370">
        <f t="shared" si="24"/>
        <v>0</v>
      </c>
      <c r="BD76" s="370">
        <f t="shared" si="24"/>
        <v>0</v>
      </c>
      <c r="BE76" s="370">
        <f t="shared" si="24"/>
        <v>0</v>
      </c>
      <c r="BF76" s="370">
        <f t="shared" si="24"/>
        <v>0</v>
      </c>
      <c r="BG76" s="370">
        <f t="shared" si="24"/>
        <v>0</v>
      </c>
      <c r="BH76" s="370">
        <f t="shared" si="24"/>
        <v>0</v>
      </c>
      <c r="BI76" s="370">
        <f t="shared" si="24"/>
        <v>0</v>
      </c>
      <c r="BJ76" s="370">
        <f t="shared" si="24"/>
        <v>0</v>
      </c>
      <c r="BK76" s="370">
        <f t="shared" si="24"/>
        <v>0</v>
      </c>
      <c r="BL76" s="370">
        <f t="shared" si="24"/>
        <v>0</v>
      </c>
      <c r="BM76" s="370">
        <f>SUM(BM77,BM78)</f>
        <v>156</v>
      </c>
      <c r="BN76" s="370">
        <f>SUM(BN77,BN78)</f>
        <v>0</v>
      </c>
      <c r="BO76" s="370">
        <f>SUM(BO77,BO78)</f>
        <v>0</v>
      </c>
      <c r="BP76" s="354" t="e">
        <f>BP77+#REF!+BP78+BP83</f>
        <v>#REF!</v>
      </c>
      <c r="BQ76" s="136" t="e">
        <f>BQ77+#REF!+BQ78+BQ83</f>
        <v>#REF!</v>
      </c>
      <c r="BR76" s="136" t="e">
        <f>BR77+#REF!+BR78+BR83</f>
        <v>#REF!</v>
      </c>
      <c r="BS76" s="136" t="e">
        <f>BS77+#REF!+BS78+BS83</f>
        <v>#REF!</v>
      </c>
      <c r="BT76" s="136" t="e">
        <f>BT77+#REF!+BT78+BT83</f>
        <v>#REF!</v>
      </c>
      <c r="BU76" s="136" t="e">
        <f>BU77+#REF!+BU78+BU83</f>
        <v>#REF!</v>
      </c>
      <c r="BV76" s="136" t="e">
        <f>BV77+#REF!+BV78+BV83</f>
        <v>#REF!</v>
      </c>
      <c r="BW76" s="136" t="e">
        <f>BW77+#REF!+BW78+BW83</f>
        <v>#REF!</v>
      </c>
      <c r="BX76" s="104"/>
      <c r="BY76" s="105"/>
      <c r="BZ76" s="105"/>
      <c r="CA76" s="105"/>
      <c r="CB76" s="105"/>
      <c r="CC76" s="105"/>
      <c r="CD76" s="106"/>
      <c r="CE76" s="107"/>
      <c r="CF76" s="108"/>
      <c r="CG76" s="312">
        <f t="shared" si="5"/>
        <v>156</v>
      </c>
      <c r="CH76" s="63"/>
      <c r="CI76" s="102"/>
      <c r="CJ76" s="65"/>
      <c r="CK76" s="65"/>
    </row>
    <row r="77" spans="2:89" ht="26.25" thickBot="1">
      <c r="B77" s="352" t="s">
        <v>153</v>
      </c>
      <c r="C77" s="262" t="s">
        <v>223</v>
      </c>
      <c r="D77" s="230" t="s">
        <v>186</v>
      </c>
      <c r="E77" s="228" t="s">
        <v>309</v>
      </c>
      <c r="F77" s="228" t="s">
        <v>309</v>
      </c>
      <c r="G77" s="109"/>
      <c r="H77" s="350">
        <v>120</v>
      </c>
      <c r="I77" s="350"/>
      <c r="J77" s="350">
        <v>10</v>
      </c>
      <c r="K77" s="350">
        <v>110</v>
      </c>
      <c r="L77" s="350">
        <v>58</v>
      </c>
      <c r="M77" s="350">
        <v>32</v>
      </c>
      <c r="N77" s="350">
        <v>20</v>
      </c>
      <c r="O77" s="350"/>
      <c r="P77" s="350">
        <v>0</v>
      </c>
      <c r="Q77" s="350"/>
      <c r="R77" s="371">
        <v>0</v>
      </c>
      <c r="S77" s="350">
        <v>0</v>
      </c>
      <c r="T77" s="334">
        <v>0</v>
      </c>
      <c r="U77" s="350"/>
      <c r="V77" s="350"/>
      <c r="W77" s="350"/>
      <c r="X77" s="350"/>
      <c r="Y77" s="350"/>
      <c r="Z77" s="350"/>
      <c r="AA77" s="350"/>
      <c r="AB77" s="350"/>
      <c r="AC77" s="334">
        <v>0</v>
      </c>
      <c r="AD77" s="350"/>
      <c r="AE77" s="350"/>
      <c r="AF77" s="350"/>
      <c r="AG77" s="350"/>
      <c r="AH77" s="350"/>
      <c r="AI77" s="350"/>
      <c r="AJ77" s="350"/>
      <c r="AK77" s="350"/>
      <c r="AL77" s="350">
        <v>0</v>
      </c>
      <c r="AM77" s="350"/>
      <c r="AN77" s="350"/>
      <c r="AO77" s="350"/>
      <c r="AP77" s="350"/>
      <c r="AQ77" s="350"/>
      <c r="AR77" s="350"/>
      <c r="AS77" s="350"/>
      <c r="AT77" s="350"/>
      <c r="AU77" s="350">
        <v>0</v>
      </c>
      <c r="AV77" s="337"/>
      <c r="AW77" s="337"/>
      <c r="AX77" s="337"/>
      <c r="AY77" s="337"/>
      <c r="AZ77" s="337"/>
      <c r="BA77" s="337"/>
      <c r="BB77" s="337"/>
      <c r="BC77" s="337"/>
      <c r="BD77" s="337">
        <v>0</v>
      </c>
      <c r="BE77" s="337"/>
      <c r="BF77" s="337"/>
      <c r="BG77" s="337"/>
      <c r="BH77" s="337"/>
      <c r="BI77" s="337"/>
      <c r="BJ77" s="337"/>
      <c r="BK77" s="337"/>
      <c r="BL77" s="337"/>
      <c r="BM77" s="339">
        <v>120</v>
      </c>
      <c r="BN77" s="339">
        <v>0</v>
      </c>
      <c r="BO77" s="69">
        <v>0</v>
      </c>
      <c r="BP77" s="73"/>
      <c r="BQ77" s="69">
        <f>BO77-BS77</f>
        <v>0</v>
      </c>
      <c r="BR77" s="69"/>
      <c r="BS77" s="69">
        <f>ROUND(0.8*BO77,0)</f>
        <v>0</v>
      </c>
      <c r="BT77" s="71">
        <f>BS77-BU77-BV77</f>
        <v>0</v>
      </c>
      <c r="BU77" s="69"/>
      <c r="BV77" s="80"/>
      <c r="BW77" s="78"/>
      <c r="BX77" s="68"/>
      <c r="BY77" s="69" t="e">
        <f>#REF!-CA77</f>
        <v>#REF!</v>
      </c>
      <c r="BZ77" s="69"/>
      <c r="CA77" s="69" t="e">
        <f>ROUND(0.8*#REF!,0)</f>
        <v>#REF!</v>
      </c>
      <c r="CB77" s="71" t="e">
        <f>CA77-CC77-CD77</f>
        <v>#REF!</v>
      </c>
      <c r="CC77" s="69"/>
      <c r="CD77" s="80"/>
      <c r="CE77" s="78"/>
      <c r="CF77" s="81"/>
      <c r="CG77" s="312">
        <f t="shared" si="5"/>
        <v>120</v>
      </c>
      <c r="CH77" s="89"/>
      <c r="CI77" s="96"/>
      <c r="CJ77" s="10"/>
      <c r="CK77" s="10"/>
    </row>
    <row r="78" spans="2:89" ht="13.5" customHeight="1" thickBot="1">
      <c r="B78" s="353" t="s">
        <v>163</v>
      </c>
      <c r="C78" s="262" t="s">
        <v>40</v>
      </c>
      <c r="D78" s="230" t="s">
        <v>309</v>
      </c>
      <c r="E78" s="230" t="s">
        <v>309</v>
      </c>
      <c r="F78" s="228" t="s">
        <v>186</v>
      </c>
      <c r="G78" s="109"/>
      <c r="H78" s="350">
        <v>0</v>
      </c>
      <c r="I78" s="350"/>
      <c r="J78" s="372">
        <v>0</v>
      </c>
      <c r="K78" s="350">
        <v>0</v>
      </c>
      <c r="L78" s="350">
        <v>0</v>
      </c>
      <c r="M78" s="350">
        <v>0</v>
      </c>
      <c r="N78" s="350">
        <v>0</v>
      </c>
      <c r="O78" s="350"/>
      <c r="P78" s="350">
        <v>36</v>
      </c>
      <c r="Q78" s="350"/>
      <c r="R78" s="350">
        <v>0</v>
      </c>
      <c r="S78" s="350">
        <v>0</v>
      </c>
      <c r="T78" s="334">
        <v>0</v>
      </c>
      <c r="U78" s="350"/>
      <c r="V78" s="350"/>
      <c r="W78" s="350"/>
      <c r="X78" s="350"/>
      <c r="Y78" s="350"/>
      <c r="Z78" s="350"/>
      <c r="AA78" s="350"/>
      <c r="AB78" s="350"/>
      <c r="AC78" s="334">
        <v>0</v>
      </c>
      <c r="AD78" s="350"/>
      <c r="AE78" s="350"/>
      <c r="AF78" s="350"/>
      <c r="AG78" s="350"/>
      <c r="AH78" s="350"/>
      <c r="AI78" s="350"/>
      <c r="AJ78" s="350"/>
      <c r="AK78" s="350"/>
      <c r="AL78" s="350">
        <v>0</v>
      </c>
      <c r="AM78" s="350"/>
      <c r="AN78" s="350"/>
      <c r="AO78" s="350"/>
      <c r="AP78" s="350"/>
      <c r="AQ78" s="350"/>
      <c r="AR78" s="350"/>
      <c r="AS78" s="350"/>
      <c r="AT78" s="350"/>
      <c r="AU78" s="350">
        <v>0</v>
      </c>
      <c r="AV78" s="337"/>
      <c r="AW78" s="337"/>
      <c r="AX78" s="337"/>
      <c r="AY78" s="337"/>
      <c r="AZ78" s="337"/>
      <c r="BA78" s="337"/>
      <c r="BB78" s="337"/>
      <c r="BC78" s="337"/>
      <c r="BD78" s="337">
        <v>0</v>
      </c>
      <c r="BE78" s="337"/>
      <c r="BF78" s="337"/>
      <c r="BG78" s="337"/>
      <c r="BH78" s="337"/>
      <c r="BI78" s="337"/>
      <c r="BJ78" s="337"/>
      <c r="BK78" s="337"/>
      <c r="BL78" s="337"/>
      <c r="BM78" s="339">
        <v>36</v>
      </c>
      <c r="BN78" s="339">
        <v>0</v>
      </c>
      <c r="BO78" s="69">
        <v>0</v>
      </c>
      <c r="BP78" s="68"/>
      <c r="BQ78" s="69"/>
      <c r="BR78" s="69"/>
      <c r="BS78" s="69">
        <f>BO78</f>
        <v>0</v>
      </c>
      <c r="BT78" s="69"/>
      <c r="BU78" s="69"/>
      <c r="BV78" s="80"/>
      <c r="BW78" s="78">
        <f>BO78</f>
        <v>0</v>
      </c>
      <c r="BX78" s="68"/>
      <c r="BY78" s="69"/>
      <c r="BZ78" s="69"/>
      <c r="CA78" s="69" t="e">
        <f>#REF!</f>
        <v>#REF!</v>
      </c>
      <c r="CB78" s="69"/>
      <c r="CC78" s="69"/>
      <c r="CD78" s="80"/>
      <c r="CE78" s="78" t="e">
        <f>#REF!</f>
        <v>#REF!</v>
      </c>
      <c r="CF78" s="81"/>
      <c r="CG78" s="312">
        <f t="shared" si="5"/>
        <v>36</v>
      </c>
      <c r="CH78" s="89"/>
      <c r="CI78" s="96"/>
      <c r="CJ78" s="10"/>
      <c r="CK78" s="10"/>
    </row>
    <row r="79" spans="2:89" ht="18.75" customHeight="1" thickBot="1">
      <c r="B79" s="299" t="s">
        <v>224</v>
      </c>
      <c r="C79" s="438" t="s">
        <v>225</v>
      </c>
      <c r="D79" s="367" t="s">
        <v>310</v>
      </c>
      <c r="E79" s="364" t="s">
        <v>185</v>
      </c>
      <c r="F79" s="365" t="s">
        <v>204</v>
      </c>
      <c r="G79" s="376"/>
      <c r="H79" s="378">
        <f aca="true" t="shared" si="25" ref="H79:BC79">SUM(H80,H81,H82)</f>
        <v>452</v>
      </c>
      <c r="I79" s="378">
        <f t="shared" si="25"/>
        <v>0</v>
      </c>
      <c r="J79" s="378">
        <f t="shared" si="25"/>
        <v>20</v>
      </c>
      <c r="K79" s="378">
        <f t="shared" si="25"/>
        <v>432</v>
      </c>
      <c r="L79" s="378">
        <f t="shared" si="25"/>
        <v>246</v>
      </c>
      <c r="M79" s="378">
        <f t="shared" si="25"/>
        <v>186</v>
      </c>
      <c r="N79" s="378">
        <f t="shared" si="25"/>
        <v>0</v>
      </c>
      <c r="O79" s="378">
        <f t="shared" si="25"/>
        <v>0</v>
      </c>
      <c r="P79" s="378">
        <f t="shared" si="25"/>
        <v>288</v>
      </c>
      <c r="Q79" s="378">
        <f t="shared" si="25"/>
        <v>0</v>
      </c>
      <c r="R79" s="378">
        <f t="shared" si="25"/>
        <v>0</v>
      </c>
      <c r="S79" s="378">
        <f t="shared" si="25"/>
        <v>0</v>
      </c>
      <c r="T79" s="378">
        <f t="shared" si="25"/>
        <v>30</v>
      </c>
      <c r="U79" s="378">
        <f t="shared" si="25"/>
        <v>0</v>
      </c>
      <c r="V79" s="378">
        <f t="shared" si="25"/>
        <v>0</v>
      </c>
      <c r="W79" s="378">
        <f t="shared" si="25"/>
        <v>0</v>
      </c>
      <c r="X79" s="378">
        <f t="shared" si="25"/>
        <v>0</v>
      </c>
      <c r="Y79" s="378">
        <f t="shared" si="25"/>
        <v>0</v>
      </c>
      <c r="Z79" s="378">
        <f t="shared" si="25"/>
        <v>0</v>
      </c>
      <c r="AA79" s="378">
        <f t="shared" si="25"/>
        <v>0</v>
      </c>
      <c r="AB79" s="378">
        <f t="shared" si="25"/>
        <v>0</v>
      </c>
      <c r="AC79" s="378">
        <f t="shared" si="25"/>
        <v>40</v>
      </c>
      <c r="AD79" s="378">
        <f t="shared" si="25"/>
        <v>0</v>
      </c>
      <c r="AE79" s="378">
        <f t="shared" si="25"/>
        <v>0</v>
      </c>
      <c r="AF79" s="378">
        <f t="shared" si="25"/>
        <v>0</v>
      </c>
      <c r="AG79" s="378">
        <f t="shared" si="25"/>
        <v>0</v>
      </c>
      <c r="AH79" s="378">
        <f t="shared" si="25"/>
        <v>0</v>
      </c>
      <c r="AI79" s="378">
        <f t="shared" si="25"/>
        <v>0</v>
      </c>
      <c r="AJ79" s="378">
        <f t="shared" si="25"/>
        <v>0</v>
      </c>
      <c r="AK79" s="378">
        <f t="shared" si="25"/>
        <v>0</v>
      </c>
      <c r="AL79" s="378">
        <f t="shared" si="25"/>
        <v>158</v>
      </c>
      <c r="AM79" s="378">
        <f t="shared" si="25"/>
        <v>0</v>
      </c>
      <c r="AN79" s="378">
        <f t="shared" si="25"/>
        <v>0</v>
      </c>
      <c r="AO79" s="378">
        <f t="shared" si="25"/>
        <v>0</v>
      </c>
      <c r="AP79" s="378">
        <f t="shared" si="25"/>
        <v>0</v>
      </c>
      <c r="AQ79" s="378">
        <f t="shared" si="25"/>
        <v>0</v>
      </c>
      <c r="AR79" s="378">
        <f t="shared" si="25"/>
        <v>0</v>
      </c>
      <c r="AS79" s="378">
        <f t="shared" si="25"/>
        <v>0</v>
      </c>
      <c r="AT79" s="378">
        <f t="shared" si="25"/>
        <v>0</v>
      </c>
      <c r="AU79" s="378">
        <f t="shared" si="25"/>
        <v>222</v>
      </c>
      <c r="AV79" s="378">
        <f t="shared" si="25"/>
        <v>0</v>
      </c>
      <c r="AW79" s="378">
        <f t="shared" si="25"/>
        <v>0</v>
      </c>
      <c r="AX79" s="378">
        <f t="shared" si="25"/>
        <v>0</v>
      </c>
      <c r="AY79" s="378">
        <f t="shared" si="25"/>
        <v>0</v>
      </c>
      <c r="AZ79" s="378">
        <f t="shared" si="25"/>
        <v>0</v>
      </c>
      <c r="BA79" s="378">
        <f t="shared" si="25"/>
        <v>0</v>
      </c>
      <c r="BB79" s="378">
        <f t="shared" si="25"/>
        <v>0</v>
      </c>
      <c r="BC79" s="378">
        <f t="shared" si="25"/>
        <v>0</v>
      </c>
      <c r="BD79" s="378">
        <f>SUM(BD80,BD81,BD82)</f>
        <v>290</v>
      </c>
      <c r="BE79" s="378">
        <f aca="true" t="shared" si="26" ref="BE79:BO79">SUM(BE80,BE81,BE82)</f>
        <v>0</v>
      </c>
      <c r="BF79" s="378">
        <f t="shared" si="26"/>
        <v>0</v>
      </c>
      <c r="BG79" s="378">
        <f t="shared" si="26"/>
        <v>0</v>
      </c>
      <c r="BH79" s="378">
        <f t="shared" si="26"/>
        <v>0</v>
      </c>
      <c r="BI79" s="378">
        <f t="shared" si="26"/>
        <v>0</v>
      </c>
      <c r="BJ79" s="378">
        <f t="shared" si="26"/>
        <v>0</v>
      </c>
      <c r="BK79" s="378">
        <f t="shared" si="26"/>
        <v>0</v>
      </c>
      <c r="BL79" s="378">
        <f t="shared" si="26"/>
        <v>0</v>
      </c>
      <c r="BM79" s="378">
        <f t="shared" si="26"/>
        <v>0</v>
      </c>
      <c r="BN79" s="378">
        <f t="shared" si="26"/>
        <v>0</v>
      </c>
      <c r="BO79" s="378">
        <f t="shared" si="26"/>
        <v>0</v>
      </c>
      <c r="BP79" s="68"/>
      <c r="BQ79" s="69"/>
      <c r="BR79" s="69"/>
      <c r="BS79" s="69"/>
      <c r="BT79" s="69"/>
      <c r="BU79" s="69"/>
      <c r="BV79" s="80"/>
      <c r="BW79" s="78"/>
      <c r="BX79" s="68"/>
      <c r="BY79" s="69"/>
      <c r="BZ79" s="69"/>
      <c r="CA79" s="69"/>
      <c r="CB79" s="69"/>
      <c r="CC79" s="69"/>
      <c r="CD79" s="80"/>
      <c r="CE79" s="78"/>
      <c r="CF79" s="81"/>
      <c r="CG79" s="312">
        <f t="shared" si="5"/>
        <v>740</v>
      </c>
      <c r="CH79" s="89"/>
      <c r="CI79" s="96"/>
      <c r="CJ79" s="10"/>
      <c r="CK79" s="10"/>
    </row>
    <row r="80" spans="2:89" ht="26.25" customHeight="1" thickBot="1">
      <c r="B80" s="275" t="s">
        <v>226</v>
      </c>
      <c r="C80" s="260" t="s">
        <v>227</v>
      </c>
      <c r="D80" s="252" t="s">
        <v>205</v>
      </c>
      <c r="E80" s="276" t="s">
        <v>204</v>
      </c>
      <c r="F80" s="229" t="s">
        <v>313</v>
      </c>
      <c r="G80" s="377"/>
      <c r="H80" s="374">
        <v>452</v>
      </c>
      <c r="I80" s="374"/>
      <c r="J80" s="373">
        <v>20</v>
      </c>
      <c r="K80" s="374">
        <v>432</v>
      </c>
      <c r="L80" s="374">
        <v>246</v>
      </c>
      <c r="M80" s="374">
        <v>186</v>
      </c>
      <c r="N80" s="374">
        <v>0</v>
      </c>
      <c r="O80" s="374"/>
      <c r="P80" s="374">
        <v>0</v>
      </c>
      <c r="Q80" s="374"/>
      <c r="R80" s="374">
        <v>0</v>
      </c>
      <c r="S80" s="374">
        <v>0</v>
      </c>
      <c r="T80" s="334">
        <v>30</v>
      </c>
      <c r="U80" s="374"/>
      <c r="V80" s="374"/>
      <c r="W80" s="374"/>
      <c r="X80" s="374"/>
      <c r="Y80" s="374"/>
      <c r="Z80" s="374"/>
      <c r="AA80" s="374"/>
      <c r="AB80" s="374"/>
      <c r="AC80" s="334">
        <v>40</v>
      </c>
      <c r="AD80" s="374"/>
      <c r="AE80" s="374"/>
      <c r="AF80" s="374"/>
      <c r="AG80" s="374"/>
      <c r="AH80" s="374"/>
      <c r="AI80" s="374"/>
      <c r="AJ80" s="374"/>
      <c r="AK80" s="374"/>
      <c r="AL80" s="374">
        <v>86</v>
      </c>
      <c r="AM80" s="374"/>
      <c r="AN80" s="374"/>
      <c r="AO80" s="374"/>
      <c r="AP80" s="374"/>
      <c r="AQ80" s="374"/>
      <c r="AR80" s="374"/>
      <c r="AS80" s="374"/>
      <c r="AT80" s="374"/>
      <c r="AU80" s="374">
        <v>150</v>
      </c>
      <c r="AV80" s="375"/>
      <c r="AW80" s="375"/>
      <c r="AX80" s="375"/>
      <c r="AY80" s="375"/>
      <c r="AZ80" s="375"/>
      <c r="BA80" s="375"/>
      <c r="BB80" s="375"/>
      <c r="BC80" s="375"/>
      <c r="BD80" s="375">
        <v>146</v>
      </c>
      <c r="BE80" s="375"/>
      <c r="BF80" s="375"/>
      <c r="BG80" s="375"/>
      <c r="BH80" s="375"/>
      <c r="BI80" s="375"/>
      <c r="BJ80" s="375"/>
      <c r="BK80" s="375"/>
      <c r="BL80" s="375"/>
      <c r="BM80" s="379">
        <v>0</v>
      </c>
      <c r="BN80" s="339">
        <v>0</v>
      </c>
      <c r="BO80" s="375"/>
      <c r="BP80" s="68"/>
      <c r="BQ80" s="69"/>
      <c r="BR80" s="69"/>
      <c r="BS80" s="69"/>
      <c r="BT80" s="69"/>
      <c r="BU80" s="69"/>
      <c r="BV80" s="80"/>
      <c r="BW80" s="78"/>
      <c r="BX80" s="68"/>
      <c r="BY80" s="69"/>
      <c r="BZ80" s="69"/>
      <c r="CA80" s="69"/>
      <c r="CB80" s="69"/>
      <c r="CC80" s="69"/>
      <c r="CD80" s="80"/>
      <c r="CE80" s="78"/>
      <c r="CF80" s="81"/>
      <c r="CG80" s="312">
        <f t="shared" si="5"/>
        <v>452</v>
      </c>
      <c r="CH80" s="89"/>
      <c r="CI80" s="96"/>
      <c r="CJ80" s="10"/>
      <c r="CK80" s="10"/>
    </row>
    <row r="81" spans="2:89" ht="13.5" customHeight="1" thickBot="1">
      <c r="B81" s="275" t="s">
        <v>228</v>
      </c>
      <c r="C81" s="260" t="s">
        <v>39</v>
      </c>
      <c r="D81" s="252" t="s">
        <v>309</v>
      </c>
      <c r="E81" s="276" t="s">
        <v>309</v>
      </c>
      <c r="F81" s="229" t="s">
        <v>204</v>
      </c>
      <c r="G81" s="377"/>
      <c r="H81" s="374">
        <v>0</v>
      </c>
      <c r="I81" s="374"/>
      <c r="J81" s="373">
        <v>0</v>
      </c>
      <c r="K81" s="374">
        <v>0</v>
      </c>
      <c r="L81" s="374">
        <v>0</v>
      </c>
      <c r="M81" s="374">
        <v>0</v>
      </c>
      <c r="N81" s="374">
        <v>0</v>
      </c>
      <c r="O81" s="374"/>
      <c r="P81" s="374">
        <v>144</v>
      </c>
      <c r="Q81" s="374"/>
      <c r="R81" s="374">
        <v>0</v>
      </c>
      <c r="S81" s="374">
        <v>0</v>
      </c>
      <c r="T81" s="334">
        <v>0</v>
      </c>
      <c r="U81" s="374"/>
      <c r="V81" s="374"/>
      <c r="W81" s="374"/>
      <c r="X81" s="374"/>
      <c r="Y81" s="374"/>
      <c r="Z81" s="374"/>
      <c r="AA81" s="374"/>
      <c r="AB81" s="374"/>
      <c r="AC81" s="334">
        <v>0</v>
      </c>
      <c r="AD81" s="374"/>
      <c r="AE81" s="374"/>
      <c r="AF81" s="374"/>
      <c r="AG81" s="374"/>
      <c r="AH81" s="374"/>
      <c r="AI81" s="374"/>
      <c r="AJ81" s="374"/>
      <c r="AK81" s="374"/>
      <c r="AL81" s="374">
        <v>72</v>
      </c>
      <c r="AM81" s="374"/>
      <c r="AN81" s="374"/>
      <c r="AO81" s="374"/>
      <c r="AP81" s="374"/>
      <c r="AQ81" s="374"/>
      <c r="AR81" s="374"/>
      <c r="AS81" s="374"/>
      <c r="AT81" s="374"/>
      <c r="AU81" s="374">
        <v>72</v>
      </c>
      <c r="AV81" s="375"/>
      <c r="AW81" s="375"/>
      <c r="AX81" s="375"/>
      <c r="AY81" s="375"/>
      <c r="AZ81" s="375"/>
      <c r="BA81" s="375"/>
      <c r="BB81" s="375"/>
      <c r="BC81" s="375"/>
      <c r="BD81" s="375">
        <v>0</v>
      </c>
      <c r="BE81" s="375"/>
      <c r="BF81" s="375"/>
      <c r="BG81" s="375"/>
      <c r="BH81" s="375"/>
      <c r="BI81" s="375"/>
      <c r="BJ81" s="375"/>
      <c r="BK81" s="375"/>
      <c r="BL81" s="375"/>
      <c r="BM81" s="379">
        <v>0</v>
      </c>
      <c r="BN81" s="339">
        <v>0</v>
      </c>
      <c r="BO81" s="375">
        <v>0</v>
      </c>
      <c r="BP81" s="68"/>
      <c r="BQ81" s="69"/>
      <c r="BR81" s="69"/>
      <c r="BS81" s="69"/>
      <c r="BT81" s="69"/>
      <c r="BU81" s="69"/>
      <c r="BV81" s="80"/>
      <c r="BW81" s="78"/>
      <c r="BX81" s="68"/>
      <c r="BY81" s="69"/>
      <c r="BZ81" s="69"/>
      <c r="CA81" s="69"/>
      <c r="CB81" s="69"/>
      <c r="CC81" s="69"/>
      <c r="CD81" s="80"/>
      <c r="CE81" s="78"/>
      <c r="CF81" s="81"/>
      <c r="CG81" s="312">
        <f t="shared" si="5"/>
        <v>144</v>
      </c>
      <c r="CH81" s="89"/>
      <c r="CI81" s="96"/>
      <c r="CJ81" s="10"/>
      <c r="CK81" s="10"/>
    </row>
    <row r="82" spans="2:89" ht="13.5" customHeight="1">
      <c r="B82" s="275" t="s">
        <v>229</v>
      </c>
      <c r="C82" s="355" t="s">
        <v>230</v>
      </c>
      <c r="D82" s="252" t="s">
        <v>309</v>
      </c>
      <c r="E82" s="276" t="s">
        <v>309</v>
      </c>
      <c r="F82" s="229" t="s">
        <v>205</v>
      </c>
      <c r="G82" s="377"/>
      <c r="H82" s="374">
        <v>0</v>
      </c>
      <c r="I82" s="374"/>
      <c r="J82" s="373">
        <v>0</v>
      </c>
      <c r="K82" s="374">
        <v>0</v>
      </c>
      <c r="L82" s="374">
        <v>0</v>
      </c>
      <c r="M82" s="374">
        <v>0</v>
      </c>
      <c r="N82" s="374">
        <v>0</v>
      </c>
      <c r="O82" s="374"/>
      <c r="P82" s="374">
        <v>144</v>
      </c>
      <c r="Q82" s="374"/>
      <c r="R82" s="374">
        <v>0</v>
      </c>
      <c r="S82" s="374">
        <v>0</v>
      </c>
      <c r="T82" s="334">
        <v>0</v>
      </c>
      <c r="U82" s="374"/>
      <c r="V82" s="374"/>
      <c r="W82" s="374"/>
      <c r="X82" s="374"/>
      <c r="Y82" s="374"/>
      <c r="Z82" s="374"/>
      <c r="AA82" s="374"/>
      <c r="AB82" s="374"/>
      <c r="AC82" s="334">
        <v>0</v>
      </c>
      <c r="AD82" s="374"/>
      <c r="AE82" s="374"/>
      <c r="AF82" s="374"/>
      <c r="AG82" s="374"/>
      <c r="AH82" s="374"/>
      <c r="AI82" s="374"/>
      <c r="AJ82" s="374"/>
      <c r="AK82" s="374"/>
      <c r="AL82" s="374">
        <v>0</v>
      </c>
      <c r="AM82" s="374"/>
      <c r="AN82" s="374"/>
      <c r="AO82" s="374"/>
      <c r="AP82" s="374"/>
      <c r="AQ82" s="374"/>
      <c r="AR82" s="374"/>
      <c r="AS82" s="374"/>
      <c r="AT82" s="374"/>
      <c r="AU82" s="374">
        <v>0</v>
      </c>
      <c r="AV82" s="375"/>
      <c r="AW82" s="375"/>
      <c r="AX82" s="375"/>
      <c r="AY82" s="375"/>
      <c r="AZ82" s="375"/>
      <c r="BA82" s="375"/>
      <c r="BB82" s="375"/>
      <c r="BC82" s="375"/>
      <c r="BD82" s="375">
        <v>144</v>
      </c>
      <c r="BE82" s="375"/>
      <c r="BF82" s="375"/>
      <c r="BG82" s="375"/>
      <c r="BH82" s="375"/>
      <c r="BI82" s="375"/>
      <c r="BJ82" s="375"/>
      <c r="BK82" s="375"/>
      <c r="BL82" s="375"/>
      <c r="BM82" s="379">
        <v>0</v>
      </c>
      <c r="BN82" s="339">
        <v>0</v>
      </c>
      <c r="BO82" s="375">
        <v>0</v>
      </c>
      <c r="BP82" s="68"/>
      <c r="BQ82" s="69"/>
      <c r="BR82" s="69"/>
      <c r="BS82" s="69"/>
      <c r="BT82" s="69"/>
      <c r="BU82" s="69"/>
      <c r="BV82" s="80"/>
      <c r="BW82" s="78"/>
      <c r="BX82" s="68"/>
      <c r="BY82" s="69"/>
      <c r="BZ82" s="69"/>
      <c r="CA82" s="69"/>
      <c r="CB82" s="69"/>
      <c r="CC82" s="69"/>
      <c r="CD82" s="80"/>
      <c r="CE82" s="78"/>
      <c r="CF82" s="81"/>
      <c r="CG82" s="312">
        <f t="shared" si="5"/>
        <v>144</v>
      </c>
      <c r="CH82" s="89"/>
      <c r="CI82" s="96"/>
      <c r="CJ82" s="10"/>
      <c r="CK82" s="10"/>
    </row>
    <row r="83" spans="2:89" ht="19.5" customHeight="1">
      <c r="B83" s="464" t="s">
        <v>154</v>
      </c>
      <c r="C83" s="465" t="s">
        <v>155</v>
      </c>
      <c r="D83" s="463" t="s">
        <v>309</v>
      </c>
      <c r="E83" s="253" t="s">
        <v>309</v>
      </c>
      <c r="F83" s="229" t="s">
        <v>309</v>
      </c>
      <c r="G83" s="377"/>
      <c r="H83" s="374">
        <v>0</v>
      </c>
      <c r="I83" s="374"/>
      <c r="J83" s="373">
        <v>0</v>
      </c>
      <c r="K83" s="374">
        <v>0</v>
      </c>
      <c r="L83" s="374">
        <v>0</v>
      </c>
      <c r="M83" s="374">
        <v>0</v>
      </c>
      <c r="N83" s="374">
        <v>0</v>
      </c>
      <c r="O83" s="374"/>
      <c r="P83" s="374">
        <v>0</v>
      </c>
      <c r="Q83" s="374"/>
      <c r="R83" s="374">
        <v>0</v>
      </c>
      <c r="S83" s="374">
        <v>0</v>
      </c>
      <c r="T83" s="374">
        <v>0</v>
      </c>
      <c r="U83" s="374"/>
      <c r="V83" s="374"/>
      <c r="W83" s="374"/>
      <c r="X83" s="374"/>
      <c r="Y83" s="374"/>
      <c r="Z83" s="374"/>
      <c r="AA83" s="374"/>
      <c r="AB83" s="374"/>
      <c r="AC83" s="374">
        <v>0</v>
      </c>
      <c r="AD83" s="374"/>
      <c r="AE83" s="374"/>
      <c r="AF83" s="374"/>
      <c r="AG83" s="374"/>
      <c r="AH83" s="374"/>
      <c r="AI83" s="374"/>
      <c r="AJ83" s="374"/>
      <c r="AK83" s="374"/>
      <c r="AL83" s="374">
        <v>0</v>
      </c>
      <c r="AM83" s="374"/>
      <c r="AN83" s="374"/>
      <c r="AO83" s="374"/>
      <c r="AP83" s="374"/>
      <c r="AQ83" s="374"/>
      <c r="AR83" s="374"/>
      <c r="AS83" s="374"/>
      <c r="AT83" s="374"/>
      <c r="AU83" s="374">
        <v>0</v>
      </c>
      <c r="AV83" s="375"/>
      <c r="AW83" s="375"/>
      <c r="AX83" s="375"/>
      <c r="AY83" s="375"/>
      <c r="AZ83" s="375"/>
      <c r="BA83" s="375"/>
      <c r="BB83" s="375"/>
      <c r="BC83" s="375"/>
      <c r="BD83" s="375">
        <v>0</v>
      </c>
      <c r="BE83" s="375"/>
      <c r="BF83" s="375"/>
      <c r="BG83" s="375"/>
      <c r="BH83" s="375"/>
      <c r="BI83" s="375"/>
      <c r="BJ83" s="375"/>
      <c r="BK83" s="375"/>
      <c r="BL83" s="375"/>
      <c r="BM83" s="379">
        <v>0</v>
      </c>
      <c r="BN83" s="339">
        <v>0</v>
      </c>
      <c r="BO83" s="375" t="s">
        <v>289</v>
      </c>
      <c r="BP83" s="68"/>
      <c r="BQ83" s="69"/>
      <c r="BR83" s="69"/>
      <c r="BS83" s="69" t="str">
        <f>BO83</f>
        <v>6 нед</v>
      </c>
      <c r="BT83" s="69"/>
      <c r="BU83" s="69"/>
      <c r="BV83" s="80"/>
      <c r="BW83" s="78" t="str">
        <f>BO83</f>
        <v>6 нед</v>
      </c>
      <c r="BX83" s="68"/>
      <c r="BY83" s="69"/>
      <c r="BZ83" s="69"/>
      <c r="CA83" s="69" t="e">
        <f>#REF!</f>
        <v>#REF!</v>
      </c>
      <c r="CB83" s="69"/>
      <c r="CC83" s="69"/>
      <c r="CD83" s="80"/>
      <c r="CE83" s="78" t="e">
        <f>#REF!</f>
        <v>#REF!</v>
      </c>
      <c r="CF83" s="81"/>
      <c r="CG83" s="62" t="e">
        <f aca="true" t="shared" si="27" ref="CG83:CG89">BO83+BD83+AU83+AL83+AC83+T83</f>
        <v>#VALUE!</v>
      </c>
      <c r="CH83" s="89"/>
      <c r="CI83" s="96"/>
      <c r="CJ83" s="10"/>
      <c r="CK83" s="10"/>
    </row>
    <row r="84" spans="2:89" ht="19.5" customHeight="1">
      <c r="B84" s="462"/>
      <c r="C84" s="254" t="s">
        <v>287</v>
      </c>
      <c r="D84" s="463" t="s">
        <v>309</v>
      </c>
      <c r="E84" s="253" t="s">
        <v>309</v>
      </c>
      <c r="F84" s="229" t="s">
        <v>309</v>
      </c>
      <c r="G84" s="377"/>
      <c r="H84" s="374">
        <v>0</v>
      </c>
      <c r="I84" s="374"/>
      <c r="J84" s="69">
        <f>SUM(J15,J36,J45,J49)</f>
        <v>145</v>
      </c>
      <c r="K84" s="374">
        <v>0</v>
      </c>
      <c r="L84" s="374">
        <v>0</v>
      </c>
      <c r="M84" s="374">
        <v>0</v>
      </c>
      <c r="N84" s="374">
        <v>0</v>
      </c>
      <c r="O84" s="374"/>
      <c r="P84" s="374">
        <v>0</v>
      </c>
      <c r="Q84" s="374"/>
      <c r="R84" s="374">
        <v>0</v>
      </c>
      <c r="S84" s="374">
        <v>0</v>
      </c>
      <c r="T84" s="374">
        <v>0</v>
      </c>
      <c r="U84" s="374"/>
      <c r="V84" s="374"/>
      <c r="W84" s="374"/>
      <c r="X84" s="374"/>
      <c r="Y84" s="374"/>
      <c r="Z84" s="374"/>
      <c r="AA84" s="374"/>
      <c r="AB84" s="374"/>
      <c r="AC84" s="374">
        <v>0</v>
      </c>
      <c r="AD84" s="374"/>
      <c r="AE84" s="374"/>
      <c r="AF84" s="374"/>
      <c r="AG84" s="374"/>
      <c r="AH84" s="374"/>
      <c r="AI84" s="374"/>
      <c r="AJ84" s="374"/>
      <c r="AK84" s="374"/>
      <c r="AL84" s="374">
        <v>0</v>
      </c>
      <c r="AM84" s="374"/>
      <c r="AN84" s="374"/>
      <c r="AO84" s="374"/>
      <c r="AP84" s="374"/>
      <c r="AQ84" s="374"/>
      <c r="AR84" s="374"/>
      <c r="AS84" s="374"/>
      <c r="AT84" s="374"/>
      <c r="AU84" s="374">
        <v>0</v>
      </c>
      <c r="AV84" s="375"/>
      <c r="AW84" s="375"/>
      <c r="AX84" s="375"/>
      <c r="AY84" s="375"/>
      <c r="AZ84" s="375"/>
      <c r="BA84" s="375"/>
      <c r="BB84" s="375"/>
      <c r="BC84" s="375"/>
      <c r="BD84" s="375">
        <v>0</v>
      </c>
      <c r="BE84" s="375"/>
      <c r="BF84" s="375"/>
      <c r="BG84" s="375"/>
      <c r="BH84" s="375"/>
      <c r="BI84" s="375"/>
      <c r="BJ84" s="375"/>
      <c r="BK84" s="375"/>
      <c r="BL84" s="375"/>
      <c r="BM84" s="379">
        <v>0</v>
      </c>
      <c r="BN84" s="339">
        <v>0</v>
      </c>
      <c r="BO84" s="375">
        <v>0</v>
      </c>
      <c r="BP84" s="68"/>
      <c r="BQ84" s="69"/>
      <c r="BR84" s="69"/>
      <c r="BS84" s="69"/>
      <c r="BT84" s="69"/>
      <c r="BU84" s="69"/>
      <c r="BV84" s="80"/>
      <c r="BW84" s="78"/>
      <c r="BX84" s="68"/>
      <c r="BY84" s="69"/>
      <c r="BZ84" s="69"/>
      <c r="CA84" s="69"/>
      <c r="CB84" s="69"/>
      <c r="CC84" s="69"/>
      <c r="CD84" s="80"/>
      <c r="CE84" s="78"/>
      <c r="CF84" s="81"/>
      <c r="CG84" s="62"/>
      <c r="CH84" s="89"/>
      <c r="CI84" s="96"/>
      <c r="CJ84" s="10"/>
      <c r="CK84" s="10"/>
    </row>
    <row r="85" spans="2:89" ht="19.5" customHeight="1">
      <c r="B85" s="254"/>
      <c r="C85" s="380" t="s">
        <v>156</v>
      </c>
      <c r="D85" s="381" t="s">
        <v>309</v>
      </c>
      <c r="E85" s="382" t="s">
        <v>309</v>
      </c>
      <c r="F85" s="383" t="s">
        <v>309</v>
      </c>
      <c r="G85" s="384"/>
      <c r="H85" s="385">
        <v>0</v>
      </c>
      <c r="I85" s="385"/>
      <c r="J85" s="386">
        <v>0</v>
      </c>
      <c r="K85" s="385">
        <v>0</v>
      </c>
      <c r="L85" s="385">
        <v>0</v>
      </c>
      <c r="M85" s="385">
        <v>0</v>
      </c>
      <c r="N85" s="385">
        <v>0</v>
      </c>
      <c r="O85" s="385"/>
      <c r="P85" s="385">
        <v>0</v>
      </c>
      <c r="Q85" s="385"/>
      <c r="R85" s="385">
        <v>0</v>
      </c>
      <c r="S85" s="385">
        <v>0</v>
      </c>
      <c r="T85" s="385">
        <v>0</v>
      </c>
      <c r="U85" s="385"/>
      <c r="V85" s="385"/>
      <c r="W85" s="385"/>
      <c r="X85" s="385"/>
      <c r="Y85" s="385"/>
      <c r="Z85" s="385"/>
      <c r="AA85" s="385"/>
      <c r="AB85" s="385"/>
      <c r="AC85" s="387">
        <v>72</v>
      </c>
      <c r="AD85" s="387"/>
      <c r="AE85" s="387"/>
      <c r="AF85" s="387"/>
      <c r="AG85" s="387"/>
      <c r="AH85" s="387"/>
      <c r="AI85" s="387"/>
      <c r="AJ85" s="387"/>
      <c r="AK85" s="387"/>
      <c r="AL85" s="387">
        <v>0</v>
      </c>
      <c r="AM85" s="387"/>
      <c r="AN85" s="387"/>
      <c r="AO85" s="387"/>
      <c r="AP85" s="387"/>
      <c r="AQ85" s="387"/>
      <c r="AR85" s="387"/>
      <c r="AS85" s="387"/>
      <c r="AT85" s="387"/>
      <c r="AU85" s="387">
        <v>72</v>
      </c>
      <c r="AV85" s="388"/>
      <c r="AW85" s="388"/>
      <c r="AX85" s="388"/>
      <c r="AY85" s="388"/>
      <c r="AZ85" s="388"/>
      <c r="BA85" s="388"/>
      <c r="BB85" s="388"/>
      <c r="BC85" s="388"/>
      <c r="BD85" s="388">
        <v>36</v>
      </c>
      <c r="BE85" s="388"/>
      <c r="BF85" s="388"/>
      <c r="BG85" s="388"/>
      <c r="BH85" s="388"/>
      <c r="BI85" s="388"/>
      <c r="BJ85" s="388"/>
      <c r="BK85" s="388"/>
      <c r="BL85" s="388"/>
      <c r="BM85" s="389">
        <v>0</v>
      </c>
      <c r="BN85" s="389">
        <v>0</v>
      </c>
      <c r="BO85" s="388">
        <v>72</v>
      </c>
      <c r="BP85" s="68"/>
      <c r="BQ85" s="69"/>
      <c r="BR85" s="69"/>
      <c r="BS85" s="69"/>
      <c r="BT85" s="69"/>
      <c r="BU85" s="69"/>
      <c r="BV85" s="80"/>
      <c r="BW85" s="78"/>
      <c r="BX85" s="68"/>
      <c r="BY85" s="69"/>
      <c r="BZ85" s="69"/>
      <c r="CA85" s="69"/>
      <c r="CB85" s="69"/>
      <c r="CC85" s="69"/>
      <c r="CD85" s="80"/>
      <c r="CE85" s="78"/>
      <c r="CF85" s="81"/>
      <c r="CG85" s="62">
        <f>SUM(BO85,BN85,BM85,AU85,AL85+AC85+T85)</f>
        <v>216</v>
      </c>
      <c r="CH85" s="89"/>
      <c r="CI85" s="96"/>
      <c r="CJ85" s="10"/>
      <c r="CK85" s="10"/>
    </row>
    <row r="86" spans="2:89" ht="17.25" customHeight="1" thickBot="1">
      <c r="B86" s="525" t="s">
        <v>96</v>
      </c>
      <c r="C86" s="526"/>
      <c r="D86" s="272" t="s">
        <v>315</v>
      </c>
      <c r="E86" s="273" t="s">
        <v>316</v>
      </c>
      <c r="F86" s="274" t="s">
        <v>317</v>
      </c>
      <c r="G86" s="279"/>
      <c r="H86" s="437">
        <f aca="true" t="shared" si="28" ref="H86:S86">SUM(H15,H36,H45,H49)</f>
        <v>5493</v>
      </c>
      <c r="I86" s="437" t="e">
        <f t="shared" si="28"/>
        <v>#REF!</v>
      </c>
      <c r="J86" s="437">
        <f t="shared" si="28"/>
        <v>145</v>
      </c>
      <c r="K86" s="437">
        <f t="shared" si="28"/>
        <v>4150</v>
      </c>
      <c r="L86" s="437">
        <f t="shared" si="28"/>
        <v>2070</v>
      </c>
      <c r="M86" s="437">
        <f t="shared" si="28"/>
        <v>1990</v>
      </c>
      <c r="N86" s="437">
        <f t="shared" si="28"/>
        <v>100</v>
      </c>
      <c r="O86" s="437">
        <f t="shared" si="28"/>
        <v>0</v>
      </c>
      <c r="P86" s="437">
        <f t="shared" si="28"/>
        <v>1198</v>
      </c>
      <c r="Q86" s="437">
        <f t="shared" si="28"/>
        <v>0</v>
      </c>
      <c r="R86" s="437">
        <f t="shared" si="28"/>
        <v>0</v>
      </c>
      <c r="S86" s="437">
        <f t="shared" si="28"/>
        <v>0</v>
      </c>
      <c r="T86" s="437">
        <f aca="true" t="shared" si="29" ref="T86:AB86">SUM(T15,T36,T45,T49)+T85</f>
        <v>612</v>
      </c>
      <c r="U86" s="437">
        <f t="shared" si="29"/>
        <v>0</v>
      </c>
      <c r="V86" s="437">
        <f t="shared" si="29"/>
        <v>0</v>
      </c>
      <c r="W86" s="437">
        <f t="shared" si="29"/>
        <v>0</v>
      </c>
      <c r="X86" s="437">
        <f t="shared" si="29"/>
        <v>0</v>
      </c>
      <c r="Y86" s="437">
        <f t="shared" si="29"/>
        <v>0</v>
      </c>
      <c r="Z86" s="437">
        <f t="shared" si="29"/>
        <v>0</v>
      </c>
      <c r="AA86" s="437">
        <f t="shared" si="29"/>
        <v>0</v>
      </c>
      <c r="AB86" s="437">
        <f t="shared" si="29"/>
        <v>0</v>
      </c>
      <c r="AC86" s="437">
        <f>SUM(AC15,AC36,AC45,AC49)+AC85</f>
        <v>864</v>
      </c>
      <c r="AD86" s="437">
        <f aca="true" t="shared" si="30" ref="AD86:CF86">SUM(AD15,AD36,AD45,AD49)+AD85</f>
        <v>0</v>
      </c>
      <c r="AE86" s="437">
        <f t="shared" si="30"/>
        <v>0</v>
      </c>
      <c r="AF86" s="437">
        <f t="shared" si="30"/>
        <v>0</v>
      </c>
      <c r="AG86" s="437">
        <f t="shared" si="30"/>
        <v>0</v>
      </c>
      <c r="AH86" s="437">
        <f t="shared" si="30"/>
        <v>0</v>
      </c>
      <c r="AI86" s="437">
        <f t="shared" si="30"/>
        <v>0</v>
      </c>
      <c r="AJ86" s="437">
        <f t="shared" si="30"/>
        <v>0</v>
      </c>
      <c r="AK86" s="437">
        <f t="shared" si="30"/>
        <v>0</v>
      </c>
      <c r="AL86" s="437">
        <f t="shared" si="30"/>
        <v>612</v>
      </c>
      <c r="AM86" s="437">
        <f t="shared" si="30"/>
        <v>0</v>
      </c>
      <c r="AN86" s="437">
        <f t="shared" si="30"/>
        <v>0</v>
      </c>
      <c r="AO86" s="437">
        <f t="shared" si="30"/>
        <v>0</v>
      </c>
      <c r="AP86" s="437">
        <f t="shared" si="30"/>
        <v>0</v>
      </c>
      <c r="AQ86" s="437">
        <f t="shared" si="30"/>
        <v>0</v>
      </c>
      <c r="AR86" s="437">
        <f t="shared" si="30"/>
        <v>0</v>
      </c>
      <c r="AS86" s="437">
        <f t="shared" si="30"/>
        <v>0</v>
      </c>
      <c r="AT86" s="437">
        <f t="shared" si="30"/>
        <v>0</v>
      </c>
      <c r="AU86" s="437">
        <f t="shared" si="30"/>
        <v>864</v>
      </c>
      <c r="AV86" s="437">
        <f t="shared" si="30"/>
        <v>0</v>
      </c>
      <c r="AW86" s="437">
        <f t="shared" si="30"/>
        <v>0</v>
      </c>
      <c r="AX86" s="437">
        <f t="shared" si="30"/>
        <v>0</v>
      </c>
      <c r="AY86" s="437">
        <f t="shared" si="30"/>
        <v>0</v>
      </c>
      <c r="AZ86" s="437">
        <f t="shared" si="30"/>
        <v>0</v>
      </c>
      <c r="BA86" s="437">
        <f t="shared" si="30"/>
        <v>0</v>
      </c>
      <c r="BB86" s="437">
        <f t="shared" si="30"/>
        <v>0</v>
      </c>
      <c r="BC86" s="437">
        <f t="shared" si="30"/>
        <v>0</v>
      </c>
      <c r="BD86" s="437">
        <f t="shared" si="30"/>
        <v>612</v>
      </c>
      <c r="BE86" s="437">
        <f t="shared" si="30"/>
        <v>0</v>
      </c>
      <c r="BF86" s="437">
        <f t="shared" si="30"/>
        <v>0</v>
      </c>
      <c r="BG86" s="437">
        <f t="shared" si="30"/>
        <v>0</v>
      </c>
      <c r="BH86" s="437">
        <f t="shared" si="30"/>
        <v>0</v>
      </c>
      <c r="BI86" s="437">
        <f t="shared" si="30"/>
        <v>0</v>
      </c>
      <c r="BJ86" s="437">
        <f t="shared" si="30"/>
        <v>0</v>
      </c>
      <c r="BK86" s="437">
        <f t="shared" si="30"/>
        <v>0</v>
      </c>
      <c r="BL86" s="437">
        <f t="shared" si="30"/>
        <v>0</v>
      </c>
      <c r="BM86" s="437">
        <f t="shared" si="30"/>
        <v>864</v>
      </c>
      <c r="BN86" s="437">
        <f t="shared" si="30"/>
        <v>612</v>
      </c>
      <c r="BO86" s="437">
        <f t="shared" si="30"/>
        <v>432</v>
      </c>
      <c r="BP86" s="437" t="e">
        <f t="shared" si="30"/>
        <v>#REF!</v>
      </c>
      <c r="BQ86" s="437" t="e">
        <f t="shared" si="30"/>
        <v>#REF!</v>
      </c>
      <c r="BR86" s="437" t="e">
        <f t="shared" si="30"/>
        <v>#REF!</v>
      </c>
      <c r="BS86" s="437" t="e">
        <f t="shared" si="30"/>
        <v>#REF!</v>
      </c>
      <c r="BT86" s="437" t="e">
        <f t="shared" si="30"/>
        <v>#REF!</v>
      </c>
      <c r="BU86" s="437" t="e">
        <f t="shared" si="30"/>
        <v>#REF!</v>
      </c>
      <c r="BV86" s="437" t="e">
        <f t="shared" si="30"/>
        <v>#REF!</v>
      </c>
      <c r="BW86" s="437" t="e">
        <f t="shared" si="30"/>
        <v>#REF!</v>
      </c>
      <c r="BX86" s="437">
        <f t="shared" si="30"/>
        <v>0</v>
      </c>
      <c r="BY86" s="437">
        <f t="shared" si="30"/>
        <v>0</v>
      </c>
      <c r="BZ86" s="437">
        <f t="shared" si="30"/>
        <v>0</v>
      </c>
      <c r="CA86" s="437">
        <f t="shared" si="30"/>
        <v>0</v>
      </c>
      <c r="CB86" s="437">
        <f t="shared" si="30"/>
        <v>0</v>
      </c>
      <c r="CC86" s="437">
        <f t="shared" si="30"/>
        <v>0</v>
      </c>
      <c r="CD86" s="437">
        <f t="shared" si="30"/>
        <v>0</v>
      </c>
      <c r="CE86" s="437">
        <f t="shared" si="30"/>
        <v>0</v>
      </c>
      <c r="CF86" s="437">
        <f t="shared" si="30"/>
        <v>0</v>
      </c>
      <c r="CG86" s="62">
        <f t="shared" si="27"/>
        <v>3996</v>
      </c>
      <c r="CH86" s="89"/>
      <c r="CI86" s="96"/>
      <c r="CJ86" s="10"/>
      <c r="CK86" s="10"/>
    </row>
    <row r="87" spans="2:89" ht="18" customHeight="1" thickBot="1">
      <c r="B87" s="244" t="s">
        <v>120</v>
      </c>
      <c r="C87" s="245" t="s">
        <v>157</v>
      </c>
      <c r="D87" s="1" t="s">
        <v>309</v>
      </c>
      <c r="E87" s="82" t="s">
        <v>309</v>
      </c>
      <c r="F87" s="88" t="s">
        <v>309</v>
      </c>
      <c r="G87" s="111"/>
      <c r="H87" s="69">
        <v>0</v>
      </c>
      <c r="I87" s="69"/>
      <c r="J87" s="110">
        <v>0</v>
      </c>
      <c r="K87" s="69">
        <v>0</v>
      </c>
      <c r="L87" s="69">
        <v>0</v>
      </c>
      <c r="M87" s="69">
        <v>0</v>
      </c>
      <c r="N87" s="69">
        <v>0</v>
      </c>
      <c r="O87" s="69"/>
      <c r="P87" s="69">
        <v>0</v>
      </c>
      <c r="Q87" s="69"/>
      <c r="R87" s="69">
        <v>0</v>
      </c>
      <c r="S87" s="69">
        <v>0</v>
      </c>
      <c r="T87" s="69">
        <v>0</v>
      </c>
      <c r="U87" s="69"/>
      <c r="V87" s="69"/>
      <c r="W87" s="69"/>
      <c r="X87" s="69"/>
      <c r="Y87" s="69"/>
      <c r="Z87" s="69"/>
      <c r="AA87" s="69"/>
      <c r="AB87" s="69"/>
      <c r="AC87" s="69">
        <v>0</v>
      </c>
      <c r="AD87" s="69"/>
      <c r="AE87" s="69"/>
      <c r="AF87" s="69"/>
      <c r="AG87" s="69"/>
      <c r="AH87" s="69"/>
      <c r="AI87" s="69"/>
      <c r="AJ87" s="69"/>
      <c r="AK87" s="69"/>
      <c r="AL87" s="69">
        <v>0</v>
      </c>
      <c r="AM87" s="69"/>
      <c r="AN87" s="69"/>
      <c r="AO87" s="69"/>
      <c r="AP87" s="69"/>
      <c r="AQ87" s="69"/>
      <c r="AR87" s="69"/>
      <c r="AS87" s="69"/>
      <c r="AT87" s="69"/>
      <c r="AU87" s="69">
        <v>0</v>
      </c>
      <c r="AV87" s="69"/>
      <c r="AW87" s="69"/>
      <c r="AX87" s="69"/>
      <c r="AY87" s="69"/>
      <c r="AZ87" s="69"/>
      <c r="BA87" s="69"/>
      <c r="BB87" s="69"/>
      <c r="BC87" s="69"/>
      <c r="BD87" s="69">
        <v>0</v>
      </c>
      <c r="BE87" s="69"/>
      <c r="BF87" s="69"/>
      <c r="BG87" s="69"/>
      <c r="BH87" s="69"/>
      <c r="BI87" s="69"/>
      <c r="BJ87" s="69"/>
      <c r="BK87" s="69"/>
      <c r="BL87" s="69"/>
      <c r="BM87" s="343">
        <v>0</v>
      </c>
      <c r="BN87" s="331">
        <v>0</v>
      </c>
      <c r="BO87" s="69" t="s">
        <v>162</v>
      </c>
      <c r="BP87" s="68"/>
      <c r="BQ87" s="69"/>
      <c r="BR87" s="69"/>
      <c r="BS87" s="69"/>
      <c r="BT87" s="69"/>
      <c r="BU87" s="69"/>
      <c r="BV87" s="80"/>
      <c r="BW87" s="78"/>
      <c r="BX87" s="68"/>
      <c r="BY87" s="69"/>
      <c r="BZ87" s="69"/>
      <c r="CA87" s="69"/>
      <c r="CB87" s="69"/>
      <c r="CC87" s="69"/>
      <c r="CD87" s="80"/>
      <c r="CE87" s="78"/>
      <c r="CF87" s="81"/>
      <c r="CG87" s="62" t="e">
        <f t="shared" si="27"/>
        <v>#VALUE!</v>
      </c>
      <c r="CH87" s="89"/>
      <c r="CI87" s="96"/>
      <c r="CJ87" s="10"/>
      <c r="CK87" s="10"/>
    </row>
    <row r="88" spans="2:89" ht="21.75" customHeight="1" thickBot="1">
      <c r="B88" s="166"/>
      <c r="C88" s="255" t="s">
        <v>158</v>
      </c>
      <c r="D88" s="1" t="s">
        <v>309</v>
      </c>
      <c r="E88" s="82" t="s">
        <v>309</v>
      </c>
      <c r="F88" s="88" t="s">
        <v>309</v>
      </c>
      <c r="G88" s="111"/>
      <c r="H88" s="69">
        <v>0</v>
      </c>
      <c r="I88" s="69"/>
      <c r="J88" s="110">
        <v>0</v>
      </c>
      <c r="K88" s="69">
        <v>0</v>
      </c>
      <c r="L88" s="69">
        <v>0</v>
      </c>
      <c r="M88" s="69">
        <v>0</v>
      </c>
      <c r="N88" s="69">
        <v>0</v>
      </c>
      <c r="O88" s="69"/>
      <c r="P88" s="69">
        <v>0</v>
      </c>
      <c r="Q88" s="69"/>
      <c r="R88" s="69">
        <v>0</v>
      </c>
      <c r="S88" s="69">
        <v>0</v>
      </c>
      <c r="T88" s="69">
        <v>0</v>
      </c>
      <c r="U88" s="69"/>
      <c r="V88" s="69"/>
      <c r="W88" s="69"/>
      <c r="X88" s="69"/>
      <c r="Y88" s="69"/>
      <c r="Z88" s="69"/>
      <c r="AA88" s="69"/>
      <c r="AB88" s="69"/>
      <c r="AC88" s="69">
        <v>0</v>
      </c>
      <c r="AD88" s="69"/>
      <c r="AE88" s="69"/>
      <c r="AF88" s="69"/>
      <c r="AG88" s="69"/>
      <c r="AH88" s="69"/>
      <c r="AI88" s="69"/>
      <c r="AJ88" s="69"/>
      <c r="AK88" s="69"/>
      <c r="AL88" s="69">
        <v>0</v>
      </c>
      <c r="AM88" s="69"/>
      <c r="AN88" s="69"/>
      <c r="AO88" s="69"/>
      <c r="AP88" s="69"/>
      <c r="AQ88" s="69"/>
      <c r="AR88" s="69"/>
      <c r="AS88" s="69"/>
      <c r="AT88" s="69"/>
      <c r="AU88" s="69">
        <v>0</v>
      </c>
      <c r="AV88" s="69"/>
      <c r="AW88" s="69"/>
      <c r="AX88" s="69"/>
      <c r="AY88" s="69"/>
      <c r="AZ88" s="69"/>
      <c r="BA88" s="69"/>
      <c r="BB88" s="69"/>
      <c r="BC88" s="69"/>
      <c r="BD88" s="69">
        <v>0</v>
      </c>
      <c r="BE88" s="69"/>
      <c r="BF88" s="69"/>
      <c r="BG88" s="69"/>
      <c r="BH88" s="69"/>
      <c r="BI88" s="69"/>
      <c r="BJ88" s="69"/>
      <c r="BK88" s="69"/>
      <c r="BL88" s="69"/>
      <c r="BM88" s="343">
        <v>0</v>
      </c>
      <c r="BN88" s="331">
        <v>0</v>
      </c>
      <c r="BO88" s="69">
        <v>0</v>
      </c>
      <c r="BP88" s="68"/>
      <c r="BQ88" s="69"/>
      <c r="BR88" s="69"/>
      <c r="BS88" s="69"/>
      <c r="BT88" s="69"/>
      <c r="BU88" s="69"/>
      <c r="BV88" s="80"/>
      <c r="BW88" s="78"/>
      <c r="BX88" s="68"/>
      <c r="BY88" s="69"/>
      <c r="BZ88" s="69"/>
      <c r="CA88" s="69"/>
      <c r="CB88" s="69"/>
      <c r="CC88" s="69"/>
      <c r="CD88" s="80"/>
      <c r="CE88" s="78"/>
      <c r="CF88" s="81"/>
      <c r="CG88" s="62">
        <f t="shared" si="27"/>
        <v>0</v>
      </c>
      <c r="CH88" s="89"/>
      <c r="CI88" s="96"/>
      <c r="CJ88" s="10"/>
      <c r="CK88" s="10"/>
    </row>
    <row r="89" spans="2:89" ht="27" customHeight="1">
      <c r="B89" s="528" t="s">
        <v>237</v>
      </c>
      <c r="C89" s="528"/>
      <c r="D89" s="529"/>
      <c r="E89" s="529"/>
      <c r="F89" s="529"/>
      <c r="G89" s="529"/>
      <c r="H89" s="530"/>
      <c r="I89" s="530"/>
      <c r="J89" s="530"/>
      <c r="K89" s="530"/>
      <c r="L89" s="530"/>
      <c r="M89" s="234"/>
      <c r="N89" s="533" t="s">
        <v>41</v>
      </c>
      <c r="O89" s="534"/>
      <c r="P89" s="535"/>
      <c r="Q89" s="436"/>
      <c r="R89" s="531" t="s">
        <v>121</v>
      </c>
      <c r="S89" s="532"/>
      <c r="T89" s="461">
        <f>SUM(T86:T88)</f>
        <v>612</v>
      </c>
      <c r="U89" s="461">
        <f aca="true" t="shared" si="31" ref="U89:BO89">SUM(U86:U88)</f>
        <v>0</v>
      </c>
      <c r="V89" s="461">
        <f t="shared" si="31"/>
        <v>0</v>
      </c>
      <c r="W89" s="461">
        <f t="shared" si="31"/>
        <v>0</v>
      </c>
      <c r="X89" s="461">
        <f t="shared" si="31"/>
        <v>0</v>
      </c>
      <c r="Y89" s="461">
        <f t="shared" si="31"/>
        <v>0</v>
      </c>
      <c r="Z89" s="461">
        <f t="shared" si="31"/>
        <v>0</v>
      </c>
      <c r="AA89" s="461">
        <f t="shared" si="31"/>
        <v>0</v>
      </c>
      <c r="AB89" s="461">
        <f t="shared" si="31"/>
        <v>0</v>
      </c>
      <c r="AC89" s="461">
        <f t="shared" si="31"/>
        <v>864</v>
      </c>
      <c r="AD89" s="461">
        <f t="shared" si="31"/>
        <v>0</v>
      </c>
      <c r="AE89" s="461">
        <f t="shared" si="31"/>
        <v>0</v>
      </c>
      <c r="AF89" s="461">
        <f t="shared" si="31"/>
        <v>0</v>
      </c>
      <c r="AG89" s="461">
        <f t="shared" si="31"/>
        <v>0</v>
      </c>
      <c r="AH89" s="461">
        <f t="shared" si="31"/>
        <v>0</v>
      </c>
      <c r="AI89" s="461">
        <f t="shared" si="31"/>
        <v>0</v>
      </c>
      <c r="AJ89" s="461">
        <f t="shared" si="31"/>
        <v>0</v>
      </c>
      <c r="AK89" s="461">
        <f t="shared" si="31"/>
        <v>0</v>
      </c>
      <c r="AL89" s="461">
        <f t="shared" si="31"/>
        <v>612</v>
      </c>
      <c r="AM89" s="461">
        <f t="shared" si="31"/>
        <v>0</v>
      </c>
      <c r="AN89" s="461">
        <f t="shared" si="31"/>
        <v>0</v>
      </c>
      <c r="AO89" s="461">
        <f t="shared" si="31"/>
        <v>0</v>
      </c>
      <c r="AP89" s="461">
        <f t="shared" si="31"/>
        <v>0</v>
      </c>
      <c r="AQ89" s="461">
        <f t="shared" si="31"/>
        <v>0</v>
      </c>
      <c r="AR89" s="461">
        <f t="shared" si="31"/>
        <v>0</v>
      </c>
      <c r="AS89" s="461">
        <f t="shared" si="31"/>
        <v>0</v>
      </c>
      <c r="AT89" s="461">
        <f t="shared" si="31"/>
        <v>0</v>
      </c>
      <c r="AU89" s="461">
        <f t="shared" si="31"/>
        <v>864</v>
      </c>
      <c r="AV89" s="461">
        <f t="shared" si="31"/>
        <v>0</v>
      </c>
      <c r="AW89" s="461">
        <f t="shared" si="31"/>
        <v>0</v>
      </c>
      <c r="AX89" s="461">
        <f t="shared" si="31"/>
        <v>0</v>
      </c>
      <c r="AY89" s="461">
        <f t="shared" si="31"/>
        <v>0</v>
      </c>
      <c r="AZ89" s="461">
        <f t="shared" si="31"/>
        <v>0</v>
      </c>
      <c r="BA89" s="461">
        <f t="shared" si="31"/>
        <v>0</v>
      </c>
      <c r="BB89" s="461">
        <f t="shared" si="31"/>
        <v>0</v>
      </c>
      <c r="BC89" s="461">
        <f t="shared" si="31"/>
        <v>0</v>
      </c>
      <c r="BD89" s="461">
        <f t="shared" si="31"/>
        <v>612</v>
      </c>
      <c r="BE89" s="461">
        <f t="shared" si="31"/>
        <v>0</v>
      </c>
      <c r="BF89" s="461">
        <f t="shared" si="31"/>
        <v>0</v>
      </c>
      <c r="BG89" s="461">
        <f t="shared" si="31"/>
        <v>0</v>
      </c>
      <c r="BH89" s="461">
        <f t="shared" si="31"/>
        <v>0</v>
      </c>
      <c r="BI89" s="461">
        <f t="shared" si="31"/>
        <v>0</v>
      </c>
      <c r="BJ89" s="461">
        <f t="shared" si="31"/>
        <v>0</v>
      </c>
      <c r="BK89" s="461">
        <f t="shared" si="31"/>
        <v>0</v>
      </c>
      <c r="BL89" s="461">
        <f t="shared" si="31"/>
        <v>0</v>
      </c>
      <c r="BM89" s="461">
        <f t="shared" si="31"/>
        <v>864</v>
      </c>
      <c r="BN89" s="461">
        <f t="shared" si="31"/>
        <v>612</v>
      </c>
      <c r="BO89" s="461">
        <f t="shared" si="31"/>
        <v>432</v>
      </c>
      <c r="BP89" s="116"/>
      <c r="BQ89" s="116"/>
      <c r="BR89" s="116"/>
      <c r="BS89" s="115"/>
      <c r="BT89" s="116"/>
      <c r="BU89" s="116"/>
      <c r="BV89" s="116"/>
      <c r="BW89" s="116"/>
      <c r="BX89" s="116"/>
      <c r="BY89" s="116"/>
      <c r="BZ89" s="116"/>
      <c r="CA89" s="115"/>
      <c r="CB89" s="116"/>
      <c r="CC89" s="116"/>
      <c r="CD89" s="116"/>
      <c r="CE89" s="116"/>
      <c r="CF89" s="116"/>
      <c r="CG89" s="62">
        <f t="shared" si="27"/>
        <v>3996</v>
      </c>
      <c r="CH89" s="8"/>
      <c r="CI89" s="9"/>
      <c r="CJ89" s="10"/>
      <c r="CK89" s="10"/>
    </row>
    <row r="90" spans="2:89" ht="30.75" customHeight="1">
      <c r="B90" s="528"/>
      <c r="C90" s="528"/>
      <c r="D90" s="529"/>
      <c r="E90" s="529"/>
      <c r="F90" s="529"/>
      <c r="G90" s="529"/>
      <c r="H90" s="529"/>
      <c r="I90" s="529"/>
      <c r="J90" s="529"/>
      <c r="K90" s="529"/>
      <c r="L90" s="529"/>
      <c r="M90" s="234"/>
      <c r="N90" s="536"/>
      <c r="O90" s="537"/>
      <c r="P90" s="535"/>
      <c r="Q90" s="439"/>
      <c r="R90" s="547" t="s">
        <v>42</v>
      </c>
      <c r="S90" s="547"/>
      <c r="T90" s="167">
        <f>T63+T70+T74+T81</f>
        <v>0</v>
      </c>
      <c r="U90" s="167">
        <f aca="true" t="shared" si="32" ref="U90:BO90">U63+U70+U74+U81</f>
        <v>0</v>
      </c>
      <c r="V90" s="167">
        <f t="shared" si="32"/>
        <v>0</v>
      </c>
      <c r="W90" s="167">
        <f t="shared" si="32"/>
        <v>0</v>
      </c>
      <c r="X90" s="167">
        <f t="shared" si="32"/>
        <v>0</v>
      </c>
      <c r="Y90" s="167">
        <f t="shared" si="32"/>
        <v>0</v>
      </c>
      <c r="Z90" s="167">
        <f t="shared" si="32"/>
        <v>0</v>
      </c>
      <c r="AA90" s="167">
        <f t="shared" si="32"/>
        <v>0</v>
      </c>
      <c r="AB90" s="167">
        <f t="shared" si="32"/>
        <v>0</v>
      </c>
      <c r="AC90" s="167">
        <f t="shared" si="32"/>
        <v>0</v>
      </c>
      <c r="AD90" s="167">
        <f t="shared" si="32"/>
        <v>0</v>
      </c>
      <c r="AE90" s="167">
        <f t="shared" si="32"/>
        <v>0</v>
      </c>
      <c r="AF90" s="167">
        <f t="shared" si="32"/>
        <v>0</v>
      </c>
      <c r="AG90" s="167">
        <f t="shared" si="32"/>
        <v>0</v>
      </c>
      <c r="AH90" s="167">
        <f t="shared" si="32"/>
        <v>0</v>
      </c>
      <c r="AI90" s="167">
        <f t="shared" si="32"/>
        <v>0</v>
      </c>
      <c r="AJ90" s="167">
        <f t="shared" si="32"/>
        <v>0</v>
      </c>
      <c r="AK90" s="167">
        <f t="shared" si="32"/>
        <v>0</v>
      </c>
      <c r="AL90" s="167">
        <f t="shared" si="32"/>
        <v>108</v>
      </c>
      <c r="AM90" s="167">
        <f t="shared" si="32"/>
        <v>0</v>
      </c>
      <c r="AN90" s="167">
        <f t="shared" si="32"/>
        <v>0</v>
      </c>
      <c r="AO90" s="167">
        <f t="shared" si="32"/>
        <v>0</v>
      </c>
      <c r="AP90" s="167">
        <f t="shared" si="32"/>
        <v>0</v>
      </c>
      <c r="AQ90" s="167">
        <f t="shared" si="32"/>
        <v>0</v>
      </c>
      <c r="AR90" s="167">
        <f t="shared" si="32"/>
        <v>0</v>
      </c>
      <c r="AS90" s="167">
        <f t="shared" si="32"/>
        <v>0</v>
      </c>
      <c r="AT90" s="167">
        <f t="shared" si="32"/>
        <v>0</v>
      </c>
      <c r="AU90" s="167">
        <f t="shared" si="32"/>
        <v>162</v>
      </c>
      <c r="AV90" s="167">
        <f t="shared" si="32"/>
        <v>0</v>
      </c>
      <c r="AW90" s="167">
        <f t="shared" si="32"/>
        <v>0</v>
      </c>
      <c r="AX90" s="167">
        <f t="shared" si="32"/>
        <v>0</v>
      </c>
      <c r="AY90" s="167">
        <f t="shared" si="32"/>
        <v>0</v>
      </c>
      <c r="AZ90" s="167">
        <f t="shared" si="32"/>
        <v>0</v>
      </c>
      <c r="BA90" s="167">
        <f t="shared" si="32"/>
        <v>0</v>
      </c>
      <c r="BB90" s="167">
        <f t="shared" si="32"/>
        <v>0</v>
      </c>
      <c r="BC90" s="167">
        <f t="shared" si="32"/>
        <v>0</v>
      </c>
      <c r="BD90" s="167">
        <f t="shared" si="32"/>
        <v>0</v>
      </c>
      <c r="BE90" s="167">
        <f t="shared" si="32"/>
        <v>0</v>
      </c>
      <c r="BF90" s="167">
        <f t="shared" si="32"/>
        <v>0</v>
      </c>
      <c r="BG90" s="167">
        <f t="shared" si="32"/>
        <v>0</v>
      </c>
      <c r="BH90" s="167">
        <f t="shared" si="32"/>
        <v>0</v>
      </c>
      <c r="BI90" s="167">
        <f t="shared" si="32"/>
        <v>0</v>
      </c>
      <c r="BJ90" s="167">
        <f t="shared" si="32"/>
        <v>0</v>
      </c>
      <c r="BK90" s="167">
        <f t="shared" si="32"/>
        <v>0</v>
      </c>
      <c r="BL90" s="167">
        <f t="shared" si="32"/>
        <v>0</v>
      </c>
      <c r="BM90" s="167">
        <f t="shared" si="32"/>
        <v>36</v>
      </c>
      <c r="BN90" s="167">
        <f>BN63+BN70+BN74+BN81</f>
        <v>144</v>
      </c>
      <c r="BO90" s="167">
        <f t="shared" si="32"/>
        <v>36</v>
      </c>
      <c r="BP90" s="141"/>
      <c r="BQ90" s="141"/>
      <c r="BR90" s="141"/>
      <c r="BS90" s="142"/>
      <c r="BT90" s="143"/>
      <c r="BU90" s="143"/>
      <c r="BV90" s="143"/>
      <c r="BW90" s="143"/>
      <c r="BX90" s="143"/>
      <c r="BY90" s="143"/>
      <c r="BZ90" s="143"/>
      <c r="CA90" s="142"/>
      <c r="CB90" s="143"/>
      <c r="CC90" s="143"/>
      <c r="CD90" s="143"/>
      <c r="CE90" s="143"/>
      <c r="CF90" s="143"/>
      <c r="CG90" s="62">
        <f>SUM(BO90,BN90,BM90,BD90,144+AL90+AC90+T90)</f>
        <v>468</v>
      </c>
      <c r="CH90" s="8"/>
      <c r="CI90" s="9"/>
      <c r="CJ90" s="10"/>
      <c r="CK90" s="10"/>
    </row>
    <row r="91" spans="2:89" ht="45" customHeight="1">
      <c r="B91" s="528"/>
      <c r="C91" s="528"/>
      <c r="D91" s="529"/>
      <c r="E91" s="529"/>
      <c r="F91" s="529"/>
      <c r="G91" s="529"/>
      <c r="H91" s="529"/>
      <c r="I91" s="529"/>
      <c r="J91" s="529"/>
      <c r="K91" s="529"/>
      <c r="L91" s="529"/>
      <c r="M91" s="234"/>
      <c r="N91" s="536"/>
      <c r="O91" s="537"/>
      <c r="P91" s="535"/>
      <c r="Q91" s="440"/>
      <c r="R91" s="547" t="s">
        <v>43</v>
      </c>
      <c r="S91" s="547"/>
      <c r="T91" s="167">
        <f>T64+T71+T75+T82</f>
        <v>0</v>
      </c>
      <c r="U91" s="167">
        <f aca="true" t="shared" si="33" ref="U91:BO91">U64+U71+U75+U82</f>
        <v>0</v>
      </c>
      <c r="V91" s="167">
        <f t="shared" si="33"/>
        <v>0</v>
      </c>
      <c r="W91" s="167">
        <f t="shared" si="33"/>
        <v>0</v>
      </c>
      <c r="X91" s="167">
        <f t="shared" si="33"/>
        <v>0</v>
      </c>
      <c r="Y91" s="167">
        <f t="shared" si="33"/>
        <v>0</v>
      </c>
      <c r="Z91" s="167">
        <f t="shared" si="33"/>
        <v>0</v>
      </c>
      <c r="AA91" s="167">
        <f t="shared" si="33"/>
        <v>0</v>
      </c>
      <c r="AB91" s="167">
        <f t="shared" si="33"/>
        <v>0</v>
      </c>
      <c r="AC91" s="167">
        <f t="shared" si="33"/>
        <v>0</v>
      </c>
      <c r="AD91" s="167">
        <f t="shared" si="33"/>
        <v>0</v>
      </c>
      <c r="AE91" s="167">
        <f t="shared" si="33"/>
        <v>0</v>
      </c>
      <c r="AF91" s="167">
        <f t="shared" si="33"/>
        <v>0</v>
      </c>
      <c r="AG91" s="167">
        <f t="shared" si="33"/>
        <v>0</v>
      </c>
      <c r="AH91" s="167">
        <f t="shared" si="33"/>
        <v>0</v>
      </c>
      <c r="AI91" s="167">
        <f t="shared" si="33"/>
        <v>0</v>
      </c>
      <c r="AJ91" s="167">
        <f t="shared" si="33"/>
        <v>0</v>
      </c>
      <c r="AK91" s="167">
        <f t="shared" si="33"/>
        <v>0</v>
      </c>
      <c r="AL91" s="167">
        <f t="shared" si="33"/>
        <v>0</v>
      </c>
      <c r="AM91" s="167">
        <f t="shared" si="33"/>
        <v>0</v>
      </c>
      <c r="AN91" s="167">
        <f t="shared" si="33"/>
        <v>0</v>
      </c>
      <c r="AO91" s="167">
        <f t="shared" si="33"/>
        <v>0</v>
      </c>
      <c r="AP91" s="167">
        <f t="shared" si="33"/>
        <v>0</v>
      </c>
      <c r="AQ91" s="167">
        <f t="shared" si="33"/>
        <v>0</v>
      </c>
      <c r="AR91" s="167">
        <f t="shared" si="33"/>
        <v>0</v>
      </c>
      <c r="AS91" s="167">
        <f t="shared" si="33"/>
        <v>0</v>
      </c>
      <c r="AT91" s="167">
        <f t="shared" si="33"/>
        <v>0</v>
      </c>
      <c r="AU91" s="167">
        <f t="shared" si="33"/>
        <v>0</v>
      </c>
      <c r="AV91" s="167">
        <f t="shared" si="33"/>
        <v>0</v>
      </c>
      <c r="AW91" s="167">
        <f t="shared" si="33"/>
        <v>0</v>
      </c>
      <c r="AX91" s="167">
        <f t="shared" si="33"/>
        <v>0</v>
      </c>
      <c r="AY91" s="167">
        <f t="shared" si="33"/>
        <v>0</v>
      </c>
      <c r="AZ91" s="167">
        <f t="shared" si="33"/>
        <v>0</v>
      </c>
      <c r="BA91" s="167">
        <f t="shared" si="33"/>
        <v>0</v>
      </c>
      <c r="BB91" s="167">
        <f t="shared" si="33"/>
        <v>0</v>
      </c>
      <c r="BC91" s="167">
        <f t="shared" si="33"/>
        <v>0</v>
      </c>
      <c r="BD91" s="167">
        <f t="shared" si="33"/>
        <v>144</v>
      </c>
      <c r="BE91" s="167">
        <f t="shared" si="33"/>
        <v>0</v>
      </c>
      <c r="BF91" s="167">
        <f t="shared" si="33"/>
        <v>0</v>
      </c>
      <c r="BG91" s="167">
        <f t="shared" si="33"/>
        <v>0</v>
      </c>
      <c r="BH91" s="167">
        <f t="shared" si="33"/>
        <v>0</v>
      </c>
      <c r="BI91" s="167">
        <f t="shared" si="33"/>
        <v>0</v>
      </c>
      <c r="BJ91" s="167">
        <f t="shared" si="33"/>
        <v>0</v>
      </c>
      <c r="BK91" s="167">
        <f t="shared" si="33"/>
        <v>0</v>
      </c>
      <c r="BL91" s="167">
        <f t="shared" si="33"/>
        <v>0</v>
      </c>
      <c r="BM91" s="167">
        <f t="shared" si="33"/>
        <v>0</v>
      </c>
      <c r="BN91" s="167">
        <f t="shared" si="33"/>
        <v>216</v>
      </c>
      <c r="BO91" s="167">
        <f t="shared" si="33"/>
        <v>108</v>
      </c>
      <c r="BP91" s="144"/>
      <c r="BQ91" s="144"/>
      <c r="BR91" s="144"/>
      <c r="BS91" s="144"/>
      <c r="BT91" s="145"/>
      <c r="BU91" s="145"/>
      <c r="BV91" s="145"/>
      <c r="BW91" s="145"/>
      <c r="BX91" s="145"/>
      <c r="BY91" s="145"/>
      <c r="BZ91" s="145"/>
      <c r="CA91" s="144"/>
      <c r="CB91" s="145"/>
      <c r="CC91" s="145"/>
      <c r="CD91" s="145"/>
      <c r="CE91" s="145"/>
      <c r="CF91" s="145"/>
      <c r="CG91" s="62">
        <f>SUM(BO91,BN91,BM91,BD91)</f>
        <v>468</v>
      </c>
      <c r="CH91" s="8"/>
      <c r="CI91" s="9"/>
      <c r="CJ91" s="10"/>
      <c r="CK91" s="10"/>
    </row>
    <row r="92" spans="2:89" ht="25.5" customHeight="1">
      <c r="B92" s="528"/>
      <c r="C92" s="528"/>
      <c r="D92" s="529"/>
      <c r="E92" s="529"/>
      <c r="F92" s="529"/>
      <c r="G92" s="529"/>
      <c r="H92" s="529"/>
      <c r="I92" s="529"/>
      <c r="J92" s="529"/>
      <c r="K92" s="529"/>
      <c r="L92" s="529"/>
      <c r="M92" s="234"/>
      <c r="N92" s="536"/>
      <c r="O92" s="537"/>
      <c r="P92" s="535"/>
      <c r="Q92" s="440"/>
      <c r="R92" s="543" t="s">
        <v>236</v>
      </c>
      <c r="S92" s="544"/>
      <c r="T92" s="168">
        <v>0</v>
      </c>
      <c r="U92" s="168"/>
      <c r="V92" s="168"/>
      <c r="W92" s="169"/>
      <c r="X92" s="168"/>
      <c r="Y92" s="168"/>
      <c r="Z92" s="168"/>
      <c r="AA92" s="168"/>
      <c r="AB92" s="169"/>
      <c r="AC92" s="168">
        <v>0</v>
      </c>
      <c r="AD92" s="168"/>
      <c r="AE92" s="168"/>
      <c r="AF92" s="169"/>
      <c r="AG92" s="168"/>
      <c r="AH92" s="168"/>
      <c r="AI92" s="168"/>
      <c r="AJ92" s="168"/>
      <c r="AK92" s="169"/>
      <c r="AL92" s="168">
        <v>0</v>
      </c>
      <c r="AM92" s="168"/>
      <c r="AN92" s="168"/>
      <c r="AO92" s="169"/>
      <c r="AP92" s="168"/>
      <c r="AQ92" s="168"/>
      <c r="AR92" s="168"/>
      <c r="AS92" s="168"/>
      <c r="AT92" s="169"/>
      <c r="AU92" s="168">
        <v>0</v>
      </c>
      <c r="AV92" s="168"/>
      <c r="AW92" s="168"/>
      <c r="AX92" s="169"/>
      <c r="AY92" s="168"/>
      <c r="AZ92" s="168"/>
      <c r="BA92" s="168"/>
      <c r="BB92" s="168"/>
      <c r="BC92" s="169"/>
      <c r="BD92" s="170">
        <v>0</v>
      </c>
      <c r="BE92" s="170"/>
      <c r="BF92" s="170"/>
      <c r="BG92" s="170"/>
      <c r="BH92" s="170"/>
      <c r="BI92" s="170"/>
      <c r="BJ92" s="170"/>
      <c r="BK92" s="170"/>
      <c r="BL92" s="170"/>
      <c r="BM92" s="170">
        <v>0</v>
      </c>
      <c r="BN92" s="331">
        <v>0</v>
      </c>
      <c r="BO92" s="443">
        <v>216</v>
      </c>
      <c r="BP92" s="144"/>
      <c r="BQ92" s="144"/>
      <c r="BR92" s="144"/>
      <c r="BS92" s="144"/>
      <c r="BT92" s="145"/>
      <c r="BU92" s="145"/>
      <c r="BV92" s="145"/>
      <c r="BW92" s="145"/>
      <c r="BX92" s="145"/>
      <c r="BY92" s="145"/>
      <c r="BZ92" s="145"/>
      <c r="CA92" s="144"/>
      <c r="CB92" s="145"/>
      <c r="CC92" s="145"/>
      <c r="CD92" s="145"/>
      <c r="CE92" s="145"/>
      <c r="CF92" s="145"/>
      <c r="CG92" s="62"/>
      <c r="CH92" s="8"/>
      <c r="CI92" s="9"/>
      <c r="CJ92" s="10"/>
      <c r="CK92" s="10"/>
    </row>
    <row r="93" spans="2:89" ht="36.75" customHeight="1">
      <c r="B93" s="528"/>
      <c r="C93" s="528"/>
      <c r="D93" s="529"/>
      <c r="E93" s="529"/>
      <c r="F93" s="529"/>
      <c r="G93" s="529"/>
      <c r="H93" s="529"/>
      <c r="I93" s="529"/>
      <c r="J93" s="529"/>
      <c r="K93" s="529"/>
      <c r="L93" s="529"/>
      <c r="M93" s="234"/>
      <c r="N93" s="536"/>
      <c r="O93" s="537"/>
      <c r="P93" s="535"/>
      <c r="Q93" s="440"/>
      <c r="R93" s="629" t="s">
        <v>246</v>
      </c>
      <c r="S93" s="630"/>
      <c r="T93" s="168">
        <v>0</v>
      </c>
      <c r="U93" s="168"/>
      <c r="V93" s="168"/>
      <c r="W93" s="169"/>
      <c r="X93" s="168"/>
      <c r="Y93" s="168"/>
      <c r="Z93" s="168"/>
      <c r="AA93" s="168"/>
      <c r="AB93" s="169"/>
      <c r="AC93" s="168">
        <v>0</v>
      </c>
      <c r="AD93" s="168"/>
      <c r="AE93" s="168"/>
      <c r="AF93" s="169"/>
      <c r="AG93" s="168"/>
      <c r="AH93" s="168"/>
      <c r="AI93" s="168"/>
      <c r="AJ93" s="168"/>
      <c r="AK93" s="169"/>
      <c r="AL93" s="168">
        <v>0</v>
      </c>
      <c r="AM93" s="168"/>
      <c r="AN93" s="168"/>
      <c r="AO93" s="169"/>
      <c r="AP93" s="168"/>
      <c r="AQ93" s="168"/>
      <c r="AR93" s="168"/>
      <c r="AS93" s="168"/>
      <c r="AT93" s="169"/>
      <c r="AU93" s="168">
        <v>1</v>
      </c>
      <c r="AV93" s="168"/>
      <c r="AW93" s="168"/>
      <c r="AX93" s="169"/>
      <c r="AY93" s="168"/>
      <c r="AZ93" s="168"/>
      <c r="BA93" s="168"/>
      <c r="BB93" s="168"/>
      <c r="BC93" s="169"/>
      <c r="BD93" s="170">
        <v>1</v>
      </c>
      <c r="BE93" s="170"/>
      <c r="BF93" s="170"/>
      <c r="BG93" s="170"/>
      <c r="BH93" s="170"/>
      <c r="BI93" s="170"/>
      <c r="BJ93" s="170"/>
      <c r="BK93" s="170"/>
      <c r="BL93" s="170"/>
      <c r="BM93" s="170">
        <v>1</v>
      </c>
      <c r="BN93" s="331">
        <v>1</v>
      </c>
      <c r="BO93" s="443">
        <v>2</v>
      </c>
      <c r="BP93" s="144"/>
      <c r="BQ93" s="144"/>
      <c r="BR93" s="144"/>
      <c r="BS93" s="144"/>
      <c r="BT93" s="145"/>
      <c r="BU93" s="145"/>
      <c r="BV93" s="145"/>
      <c r="BW93" s="145"/>
      <c r="BX93" s="145"/>
      <c r="BY93" s="145"/>
      <c r="BZ93" s="145"/>
      <c r="CA93" s="144"/>
      <c r="CB93" s="145"/>
      <c r="CC93" s="145"/>
      <c r="CD93" s="145"/>
      <c r="CE93" s="145"/>
      <c r="CF93" s="145"/>
      <c r="CG93" s="62"/>
      <c r="CH93" s="8"/>
      <c r="CI93" s="9"/>
      <c r="CJ93" s="10"/>
      <c r="CK93" s="10"/>
    </row>
    <row r="94" spans="2:89" ht="12.75" customHeight="1">
      <c r="B94" s="528"/>
      <c r="C94" s="528"/>
      <c r="D94" s="529"/>
      <c r="E94" s="529"/>
      <c r="F94" s="529"/>
      <c r="G94" s="529"/>
      <c r="H94" s="529"/>
      <c r="I94" s="529"/>
      <c r="J94" s="529"/>
      <c r="K94" s="529"/>
      <c r="L94" s="529"/>
      <c r="M94" s="234"/>
      <c r="N94" s="536"/>
      <c r="O94" s="537"/>
      <c r="P94" s="535"/>
      <c r="Q94" s="440"/>
      <c r="R94" s="547" t="s">
        <v>122</v>
      </c>
      <c r="S94" s="547"/>
      <c r="T94" s="467"/>
      <c r="U94" s="467"/>
      <c r="V94" s="467"/>
      <c r="W94" s="468"/>
      <c r="X94" s="467"/>
      <c r="Y94" s="467"/>
      <c r="Z94" s="467"/>
      <c r="AA94" s="467"/>
      <c r="AB94" s="468"/>
      <c r="AC94" s="467">
        <v>3</v>
      </c>
      <c r="AD94" s="467"/>
      <c r="AE94" s="467"/>
      <c r="AF94" s="468"/>
      <c r="AG94" s="467"/>
      <c r="AH94" s="467"/>
      <c r="AI94" s="467"/>
      <c r="AJ94" s="467"/>
      <c r="AK94" s="468"/>
      <c r="AL94" s="467">
        <v>3</v>
      </c>
      <c r="AM94" s="467"/>
      <c r="AN94" s="467"/>
      <c r="AO94" s="468"/>
      <c r="AP94" s="467"/>
      <c r="AQ94" s="467"/>
      <c r="AR94" s="467"/>
      <c r="AS94" s="467"/>
      <c r="AT94" s="468"/>
      <c r="AU94" s="467">
        <v>2</v>
      </c>
      <c r="AV94" s="467"/>
      <c r="AW94" s="467"/>
      <c r="AX94" s="468"/>
      <c r="AY94" s="467"/>
      <c r="AZ94" s="467"/>
      <c r="BA94" s="467"/>
      <c r="BB94" s="467"/>
      <c r="BC94" s="468"/>
      <c r="BD94" s="468"/>
      <c r="BE94" s="468"/>
      <c r="BF94" s="468"/>
      <c r="BG94" s="468"/>
      <c r="BH94" s="468"/>
      <c r="BI94" s="468"/>
      <c r="BJ94" s="468"/>
      <c r="BK94" s="468"/>
      <c r="BL94" s="468"/>
      <c r="BM94" s="468"/>
      <c r="BN94" s="469"/>
      <c r="BO94" s="470">
        <v>1</v>
      </c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9"/>
      <c r="CJ94" s="10"/>
      <c r="CK94" s="10"/>
    </row>
    <row r="95" spans="2:89" ht="15.75" customHeight="1">
      <c r="B95" s="528"/>
      <c r="C95" s="528"/>
      <c r="D95" s="529"/>
      <c r="E95" s="529"/>
      <c r="F95" s="529"/>
      <c r="G95" s="529"/>
      <c r="H95" s="529"/>
      <c r="I95" s="529"/>
      <c r="J95" s="529"/>
      <c r="K95" s="529"/>
      <c r="L95" s="529"/>
      <c r="M95" s="234"/>
      <c r="N95" s="536"/>
      <c r="O95" s="537"/>
      <c r="P95" s="535"/>
      <c r="Q95" s="441"/>
      <c r="R95" s="527" t="s">
        <v>238</v>
      </c>
      <c r="S95" s="527"/>
      <c r="T95" s="172">
        <v>4</v>
      </c>
      <c r="U95" s="172"/>
      <c r="V95" s="172"/>
      <c r="W95" s="172"/>
      <c r="X95" s="172"/>
      <c r="Y95" s="172"/>
      <c r="Z95" s="172"/>
      <c r="AA95" s="172"/>
      <c r="AB95" s="172"/>
      <c r="AC95" s="172">
        <v>6</v>
      </c>
      <c r="AD95" s="172"/>
      <c r="AE95" s="172"/>
      <c r="AF95" s="172"/>
      <c r="AG95" s="172"/>
      <c r="AH95" s="172"/>
      <c r="AI95" s="172"/>
      <c r="AJ95" s="172"/>
      <c r="AK95" s="172"/>
      <c r="AL95" s="172">
        <v>3</v>
      </c>
      <c r="AM95" s="172"/>
      <c r="AN95" s="172"/>
      <c r="AO95" s="172"/>
      <c r="AP95" s="172"/>
      <c r="AQ95" s="172"/>
      <c r="AR95" s="172"/>
      <c r="AS95" s="172"/>
      <c r="AT95" s="172"/>
      <c r="AU95" s="172">
        <v>4</v>
      </c>
      <c r="AV95" s="172"/>
      <c r="AW95" s="172">
        <v>1</v>
      </c>
      <c r="AX95" s="172"/>
      <c r="AY95" s="172"/>
      <c r="AZ95" s="172"/>
      <c r="BA95" s="172"/>
      <c r="BB95" s="172"/>
      <c r="BC95" s="172"/>
      <c r="BD95" s="172">
        <v>1</v>
      </c>
      <c r="BE95" s="172"/>
      <c r="BF95" s="172"/>
      <c r="BG95" s="172"/>
      <c r="BH95" s="172"/>
      <c r="BI95" s="172"/>
      <c r="BJ95" s="172"/>
      <c r="BK95" s="172"/>
      <c r="BL95" s="172"/>
      <c r="BM95" s="172">
        <v>4</v>
      </c>
      <c r="BN95" s="331">
        <v>2</v>
      </c>
      <c r="BO95" s="445">
        <v>1</v>
      </c>
      <c r="BP95" s="453"/>
      <c r="BQ95" s="454"/>
      <c r="BR95" s="117"/>
      <c r="BS95" s="117"/>
      <c r="BT95" s="117"/>
      <c r="BU95" s="117"/>
      <c r="BV95" s="117"/>
      <c r="BW95" s="117"/>
      <c r="BX95" s="117"/>
      <c r="BY95" s="117"/>
      <c r="BZ95" s="117"/>
      <c r="CA95" s="117"/>
      <c r="CB95" s="117"/>
      <c r="CC95" s="117"/>
      <c r="CD95" s="117"/>
      <c r="CE95" s="117"/>
      <c r="CF95" s="117"/>
      <c r="CG95" s="13"/>
      <c r="CH95" s="13"/>
      <c r="CI95" s="9"/>
      <c r="CJ95" s="10"/>
      <c r="CK95" s="10"/>
    </row>
    <row r="96" spans="2:89" ht="15.75" customHeight="1">
      <c r="B96" s="528"/>
      <c r="C96" s="528"/>
      <c r="D96" s="529"/>
      <c r="E96" s="529"/>
      <c r="F96" s="529"/>
      <c r="G96" s="529"/>
      <c r="H96" s="529"/>
      <c r="I96" s="529"/>
      <c r="J96" s="529"/>
      <c r="K96" s="529"/>
      <c r="L96" s="529"/>
      <c r="M96" s="235"/>
      <c r="N96" s="538"/>
      <c r="O96" s="539"/>
      <c r="P96" s="540"/>
      <c r="Q96" s="442"/>
      <c r="R96" s="527" t="s">
        <v>123</v>
      </c>
      <c r="S96" s="527"/>
      <c r="T96" s="171">
        <v>6</v>
      </c>
      <c r="U96" s="171"/>
      <c r="V96" s="171"/>
      <c r="W96" s="171"/>
      <c r="X96" s="171"/>
      <c r="Y96" s="171"/>
      <c r="Z96" s="171"/>
      <c r="AA96" s="171"/>
      <c r="AB96" s="171"/>
      <c r="AC96" s="171">
        <v>3</v>
      </c>
      <c r="AD96" s="171"/>
      <c r="AE96" s="171"/>
      <c r="AF96" s="171"/>
      <c r="AG96" s="171"/>
      <c r="AH96" s="171"/>
      <c r="AI96" s="171"/>
      <c r="AJ96" s="171"/>
      <c r="AK96" s="171"/>
      <c r="AL96" s="171">
        <v>6</v>
      </c>
      <c r="AM96" s="171"/>
      <c r="AN96" s="171"/>
      <c r="AO96" s="171"/>
      <c r="AP96" s="171"/>
      <c r="AQ96" s="171"/>
      <c r="AR96" s="171"/>
      <c r="AS96" s="171"/>
      <c r="AT96" s="171"/>
      <c r="AU96" s="171">
        <v>3</v>
      </c>
      <c r="AV96" s="171"/>
      <c r="AW96" s="171">
        <v>5</v>
      </c>
      <c r="AX96" s="171"/>
      <c r="AY96" s="171"/>
      <c r="AZ96" s="171"/>
      <c r="BA96" s="171"/>
      <c r="BB96" s="171"/>
      <c r="BC96" s="171"/>
      <c r="BD96" s="171">
        <v>5</v>
      </c>
      <c r="BE96" s="171"/>
      <c r="BF96" s="171"/>
      <c r="BG96" s="444"/>
      <c r="BH96" s="444"/>
      <c r="BI96" s="444"/>
      <c r="BJ96" s="444"/>
      <c r="BK96" s="444"/>
      <c r="BL96" s="171"/>
      <c r="BM96" s="171">
        <v>9</v>
      </c>
      <c r="BN96" s="331">
        <v>6</v>
      </c>
      <c r="BO96" s="445">
        <v>5</v>
      </c>
      <c r="BP96" s="117"/>
      <c r="BQ96" s="118"/>
      <c r="BR96" s="117"/>
      <c r="BS96" s="117"/>
      <c r="BT96" s="117"/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/>
      <c r="CG96" s="13"/>
      <c r="CH96" s="13"/>
      <c r="CI96" s="9"/>
      <c r="CJ96" s="10"/>
      <c r="CK96" s="10"/>
    </row>
    <row r="97" spans="12:89" ht="12.75">
      <c r="L97" s="113"/>
      <c r="M97" s="113"/>
      <c r="N97" s="121"/>
      <c r="O97" s="121"/>
      <c r="P97" s="121"/>
      <c r="Q97" s="121"/>
      <c r="R97" s="121"/>
      <c r="S97" s="121"/>
      <c r="T97" s="122"/>
      <c r="U97" s="122"/>
      <c r="BD97" s="123"/>
      <c r="BE97" s="123"/>
      <c r="CG97" s="10"/>
      <c r="CH97" s="10"/>
      <c r="CI97" s="97"/>
      <c r="CJ97" s="10"/>
      <c r="CK97" s="10"/>
    </row>
    <row r="98" spans="3:89" ht="12.75">
      <c r="C98" s="114"/>
      <c r="D98" s="119"/>
      <c r="E98" s="617"/>
      <c r="F98" s="618"/>
      <c r="H98" s="619"/>
      <c r="I98" s="620"/>
      <c r="CG98" s="10"/>
      <c r="CH98" s="10"/>
      <c r="CI98" s="97"/>
      <c r="CJ98" s="10"/>
      <c r="CK98" s="10"/>
    </row>
    <row r="99" spans="85:89" ht="12.75">
      <c r="CG99" s="10"/>
      <c r="CH99" s="10"/>
      <c r="CI99" s="97"/>
      <c r="CJ99" s="10"/>
      <c r="CK99" s="10"/>
    </row>
    <row r="100" spans="85:89" ht="12.75">
      <c r="CG100" s="10"/>
      <c r="CH100" s="10"/>
      <c r="CI100" s="97"/>
      <c r="CJ100" s="10"/>
      <c r="CK100" s="10"/>
    </row>
    <row r="101" spans="85:89" ht="12.75">
      <c r="CG101" s="10"/>
      <c r="CH101" s="10"/>
      <c r="CI101" s="97"/>
      <c r="CJ101" s="10"/>
      <c r="CK101" s="10"/>
    </row>
    <row r="102" spans="85:89" ht="12.75">
      <c r="CG102" s="10"/>
      <c r="CH102" s="10"/>
      <c r="CI102" s="97"/>
      <c r="CJ102" s="10"/>
      <c r="CK102" s="10"/>
    </row>
    <row r="103" spans="85:89" ht="12.75">
      <c r="CG103" s="10"/>
      <c r="CH103" s="10"/>
      <c r="CI103" s="97"/>
      <c r="CJ103" s="10"/>
      <c r="CK103" s="10"/>
    </row>
    <row r="104" spans="85:89" ht="12.75">
      <c r="CG104" s="10"/>
      <c r="CH104" s="10"/>
      <c r="CI104" s="97"/>
      <c r="CJ104" s="10"/>
      <c r="CK104" s="10"/>
    </row>
    <row r="105" spans="85:89" ht="12.75">
      <c r="CG105" s="10"/>
      <c r="CH105" s="10"/>
      <c r="CI105" s="97"/>
      <c r="CJ105" s="10"/>
      <c r="CK105" s="10"/>
    </row>
    <row r="106" spans="85:89" ht="12.75">
      <c r="CG106" s="10"/>
      <c r="CH106" s="10"/>
      <c r="CI106" s="97"/>
      <c r="CJ106" s="10"/>
      <c r="CK106" s="10"/>
    </row>
    <row r="107" spans="85:89" ht="12.75">
      <c r="CG107" s="10"/>
      <c r="CH107" s="10"/>
      <c r="CI107" s="97"/>
      <c r="CJ107" s="10"/>
      <c r="CK107" s="10"/>
    </row>
    <row r="108" spans="85:89" ht="12.75">
      <c r="CG108" s="10"/>
      <c r="CH108" s="10"/>
      <c r="CI108" s="97"/>
      <c r="CJ108" s="10"/>
      <c r="CK108" s="10"/>
    </row>
    <row r="109" spans="85:89" ht="12.75">
      <c r="CG109" s="10"/>
      <c r="CH109" s="10"/>
      <c r="CI109" s="97"/>
      <c r="CJ109" s="10"/>
      <c r="CK109" s="10"/>
    </row>
    <row r="110" spans="85:89" ht="12.75">
      <c r="CG110" s="10"/>
      <c r="CH110" s="10"/>
      <c r="CI110" s="97"/>
      <c r="CJ110" s="10"/>
      <c r="CK110" s="10"/>
    </row>
    <row r="111" spans="85:89" ht="12.75">
      <c r="CG111" s="10"/>
      <c r="CH111" s="10"/>
      <c r="CI111" s="97"/>
      <c r="CJ111" s="10"/>
      <c r="CK111" s="10"/>
    </row>
    <row r="112" spans="85:89" ht="12.75">
      <c r="CG112" s="10"/>
      <c r="CH112" s="10"/>
      <c r="CI112" s="97"/>
      <c r="CJ112" s="10"/>
      <c r="CK112" s="10"/>
    </row>
    <row r="113" spans="85:89" ht="12.75">
      <c r="CG113" s="10"/>
      <c r="CH113" s="10"/>
      <c r="CI113" s="97"/>
      <c r="CJ113" s="10"/>
      <c r="CK113" s="10"/>
    </row>
  </sheetData>
  <sheetProtection/>
  <mergeCells count="129">
    <mergeCell ref="AL4:BC4"/>
    <mergeCell ref="AX7:AX10"/>
    <mergeCell ref="R93:S93"/>
    <mergeCell ref="R4:R12"/>
    <mergeCell ref="AH7:AJ7"/>
    <mergeCell ref="G4:G10"/>
    <mergeCell ref="H3:H10"/>
    <mergeCell ref="J3:J10"/>
    <mergeCell ref="AC6:AC8"/>
    <mergeCell ref="AD6:AD10"/>
    <mergeCell ref="BF6:BF10"/>
    <mergeCell ref="O6:O10"/>
    <mergeCell ref="BD6:BD8"/>
    <mergeCell ref="S4:S10"/>
    <mergeCell ref="T4:AK4"/>
    <mergeCell ref="L6:L10"/>
    <mergeCell ref="AE6:AE10"/>
    <mergeCell ref="AO6:AT6"/>
    <mergeCell ref="M6:M10"/>
    <mergeCell ref="W7:W10"/>
    <mergeCell ref="AN6:AN10"/>
    <mergeCell ref="AV6:AV10"/>
    <mergeCell ref="AK7:AK8"/>
    <mergeCell ref="AZ7:BB7"/>
    <mergeCell ref="AR8:AR10"/>
    <mergeCell ref="AQ8:AQ10"/>
    <mergeCell ref="AO7:AO10"/>
    <mergeCell ref="AY7:AY10"/>
    <mergeCell ref="AU6:AU8"/>
    <mergeCell ref="D4:D10"/>
    <mergeCell ref="Z8:Z10"/>
    <mergeCell ref="AG7:AG10"/>
    <mergeCell ref="AT7:AT8"/>
    <mergeCell ref="AI8:AI10"/>
    <mergeCell ref="AL5:AT5"/>
    <mergeCell ref="K5:K10"/>
    <mergeCell ref="AF7:AF10"/>
    <mergeCell ref="AF6:AK6"/>
    <mergeCell ref="AL6:AL8"/>
    <mergeCell ref="BU8:BU10"/>
    <mergeCell ref="BV8:BV10"/>
    <mergeCell ref="BS7:BS10"/>
    <mergeCell ref="BP6:BP10"/>
    <mergeCell ref="E98:F98"/>
    <mergeCell ref="H98:I98"/>
    <mergeCell ref="AH8:AH10"/>
    <mergeCell ref="E4:E10"/>
    <mergeCell ref="Y8:Y10"/>
    <mergeCell ref="BH7:BH10"/>
    <mergeCell ref="B1:CF1"/>
    <mergeCell ref="B2:B10"/>
    <mergeCell ref="C2:C10"/>
    <mergeCell ref="BO5:BW5"/>
    <mergeCell ref="F4:F10"/>
    <mergeCell ref="AU5:BC5"/>
    <mergeCell ref="BJ8:BJ10"/>
    <mergeCell ref="AJ8:AJ10"/>
    <mergeCell ref="AP7:AP10"/>
    <mergeCell ref="BB8:BB10"/>
    <mergeCell ref="D2:F2"/>
    <mergeCell ref="Q4:Q10"/>
    <mergeCell ref="AA8:AA10"/>
    <mergeCell ref="I3:I10"/>
    <mergeCell ref="K4:O4"/>
    <mergeCell ref="W6:AB6"/>
    <mergeCell ref="L5:O5"/>
    <mergeCell ref="Y7:AA7"/>
    <mergeCell ref="U6:U10"/>
    <mergeCell ref="D3:F3"/>
    <mergeCell ref="T2:BO3"/>
    <mergeCell ref="BD5:BL5"/>
    <mergeCell ref="K3:S3"/>
    <mergeCell ref="BG6:BL6"/>
    <mergeCell ref="BL7:BL8"/>
    <mergeCell ref="AB7:AB8"/>
    <mergeCell ref="H2:S2"/>
    <mergeCell ref="BC7:BC8"/>
    <mergeCell ref="P4:P10"/>
    <mergeCell ref="AZ8:AZ10"/>
    <mergeCell ref="CB7:CD7"/>
    <mergeCell ref="BX4:CE4"/>
    <mergeCell ref="BX5:CE5"/>
    <mergeCell ref="T6:T8"/>
    <mergeCell ref="T5:AB5"/>
    <mergeCell ref="N6:N10"/>
    <mergeCell ref="AQ7:AS7"/>
    <mergeCell ref="AM6:AM10"/>
    <mergeCell ref="BA8:BA10"/>
    <mergeCell ref="BR7:BR10"/>
    <mergeCell ref="R91:S91"/>
    <mergeCell ref="R94:S94"/>
    <mergeCell ref="BK8:BK10"/>
    <mergeCell ref="CF2:CF8"/>
    <mergeCell ref="CE7:CE8"/>
    <mergeCell ref="CD8:CD10"/>
    <mergeCell ref="BD4:BW4"/>
    <mergeCell ref="BG7:BG10"/>
    <mergeCell ref="AC5:AK5"/>
    <mergeCell ref="BI8:BI10"/>
    <mergeCell ref="BE6:BE10"/>
    <mergeCell ref="CA7:CA10"/>
    <mergeCell ref="X7:X10"/>
    <mergeCell ref="AS8:AS10"/>
    <mergeCell ref="BM6:BM8"/>
    <mergeCell ref="BN6:BN8"/>
    <mergeCell ref="BQ6:BQ10"/>
    <mergeCell ref="BX6:BX10"/>
    <mergeCell ref="AW6:AW10"/>
    <mergeCell ref="AX6:BC6"/>
    <mergeCell ref="BZ7:BZ10"/>
    <mergeCell ref="CC8:CC10"/>
    <mergeCell ref="BZ6:CE6"/>
    <mergeCell ref="BO6:BO8"/>
    <mergeCell ref="BT7:BV7"/>
    <mergeCell ref="BW7:BW8"/>
    <mergeCell ref="BT8:BT10"/>
    <mergeCell ref="CB8:CB10"/>
    <mergeCell ref="BY6:BY10"/>
    <mergeCell ref="BR6:BW6"/>
    <mergeCell ref="B86:C86"/>
    <mergeCell ref="R96:S96"/>
    <mergeCell ref="B89:L96"/>
    <mergeCell ref="R89:S89"/>
    <mergeCell ref="N89:P96"/>
    <mergeCell ref="BI7:BK7"/>
    <mergeCell ref="R92:S92"/>
    <mergeCell ref="V6:V10"/>
    <mergeCell ref="R95:S95"/>
    <mergeCell ref="R90:S90"/>
  </mergeCells>
  <printOptions/>
  <pageMargins left="0.11811023622047245" right="0.11811023622047245" top="0.3937007874015748" bottom="0.5905511811023623" header="0.5118110236220472" footer="0.5118110236220472"/>
  <pageSetup fitToHeight="0" fitToWidth="1" horizontalDpi="600" verticalDpi="600" orientation="landscape" paperSize="9" scale="90" r:id="rId1"/>
  <rowBreaks count="1" manualBreakCount="1">
    <brk id="88" min="1" max="6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20.75390625" style="199" customWidth="1"/>
    <col min="2" max="2" width="9.125" style="199" customWidth="1"/>
    <col min="3" max="3" width="54.875" style="199" customWidth="1"/>
    <col min="4" max="5" width="20.75390625" style="199" customWidth="1"/>
    <col min="6" max="16384" width="9.125" style="199" customWidth="1"/>
  </cols>
  <sheetData>
    <row r="1" s="203" customFormat="1" ht="27.75" customHeight="1">
      <c r="A1" s="198" t="s">
        <v>97</v>
      </c>
    </row>
    <row r="2" spans="1:5" ht="18.75">
      <c r="A2" s="204" t="s">
        <v>98</v>
      </c>
      <c r="B2" s="634" t="s">
        <v>99</v>
      </c>
      <c r="C2" s="635"/>
      <c r="D2" s="204" t="s">
        <v>100</v>
      </c>
      <c r="E2" s="204" t="s">
        <v>101</v>
      </c>
    </row>
    <row r="3" spans="1:5" ht="18.75">
      <c r="A3" s="202" t="s">
        <v>102</v>
      </c>
      <c r="B3" s="636" t="s">
        <v>39</v>
      </c>
      <c r="C3" s="637"/>
      <c r="D3" s="202" t="s">
        <v>318</v>
      </c>
      <c r="E3" s="202">
        <v>17</v>
      </c>
    </row>
    <row r="4" spans="1:5" ht="19.5" thickBot="1">
      <c r="A4" s="205" t="s">
        <v>103</v>
      </c>
      <c r="B4" s="638" t="s">
        <v>40</v>
      </c>
      <c r="C4" s="639"/>
      <c r="D4" s="205" t="s">
        <v>319</v>
      </c>
      <c r="E4" s="205">
        <v>13</v>
      </c>
    </row>
    <row r="5" spans="1:5" ht="19.5" thickBot="1">
      <c r="A5" s="640" t="s">
        <v>104</v>
      </c>
      <c r="B5" s="641"/>
      <c r="C5" s="641"/>
      <c r="D5" s="206"/>
      <c r="E5" s="207">
        <f>E3+E4</f>
        <v>30</v>
      </c>
    </row>
  </sheetData>
  <sheetProtection/>
  <mergeCells count="4">
    <mergeCell ref="B2:C2"/>
    <mergeCell ref="B3:C3"/>
    <mergeCell ref="B4:C4"/>
    <mergeCell ref="A5:C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2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9.125" style="220" customWidth="1"/>
    <col min="2" max="2" width="117.875" style="208" customWidth="1"/>
    <col min="3" max="16384" width="9.125" style="208" customWidth="1"/>
  </cols>
  <sheetData>
    <row r="1" spans="1:2" ht="39" customHeight="1" thickBot="1">
      <c r="A1" s="642" t="s">
        <v>105</v>
      </c>
      <c r="B1" s="642"/>
    </row>
    <row r="2" spans="1:2" ht="19.5" thickBot="1">
      <c r="A2" s="209" t="s">
        <v>106</v>
      </c>
      <c r="B2" s="210"/>
    </row>
    <row r="3" spans="1:2" ht="18.75">
      <c r="A3" s="211"/>
      <c r="B3" s="212" t="s">
        <v>107</v>
      </c>
    </row>
    <row r="4" spans="1:2" ht="18.75">
      <c r="A4" s="213">
        <v>1</v>
      </c>
      <c r="B4" s="214" t="s">
        <v>108</v>
      </c>
    </row>
    <row r="5" spans="1:2" ht="18.75">
      <c r="A5" s="213">
        <v>2</v>
      </c>
      <c r="B5" s="214" t="s">
        <v>109</v>
      </c>
    </row>
    <row r="6" spans="1:2" ht="18.75">
      <c r="A6" s="213">
        <v>3</v>
      </c>
      <c r="B6" s="214" t="s">
        <v>2</v>
      </c>
    </row>
    <row r="7" spans="1:2" ht="18.75">
      <c r="A7" s="213">
        <v>4</v>
      </c>
      <c r="B7" s="214" t="s">
        <v>259</v>
      </c>
    </row>
    <row r="8" spans="1:2" ht="18.75">
      <c r="A8" s="213">
        <v>5</v>
      </c>
      <c r="B8" s="214" t="s">
        <v>260</v>
      </c>
    </row>
    <row r="9" spans="1:2" ht="18.75">
      <c r="A9" s="213">
        <v>6</v>
      </c>
      <c r="B9" s="214" t="s">
        <v>261</v>
      </c>
    </row>
    <row r="10" spans="1:2" ht="18.75">
      <c r="A10" s="213">
        <v>7</v>
      </c>
      <c r="B10" s="214" t="s">
        <v>262</v>
      </c>
    </row>
    <row r="11" spans="1:2" ht="18.75">
      <c r="A11" s="213">
        <v>8</v>
      </c>
      <c r="B11" s="214" t="s">
        <v>263</v>
      </c>
    </row>
    <row r="12" spans="1:2" ht="18.75">
      <c r="A12" s="213">
        <v>9</v>
      </c>
      <c r="B12" s="215" t="s">
        <v>264</v>
      </c>
    </row>
    <row r="13" spans="1:2" ht="18.75">
      <c r="A13" s="213"/>
      <c r="B13" s="460" t="s">
        <v>265</v>
      </c>
    </row>
    <row r="14" spans="1:2" ht="18.75">
      <c r="A14" s="213">
        <v>10</v>
      </c>
      <c r="B14" s="215" t="s">
        <v>266</v>
      </c>
    </row>
    <row r="15" spans="1:2" ht="18.75">
      <c r="A15" s="213">
        <v>11</v>
      </c>
      <c r="B15" s="214" t="s">
        <v>267</v>
      </c>
    </row>
    <row r="16" spans="1:2" ht="18.75">
      <c r="A16" s="213">
        <v>12</v>
      </c>
      <c r="B16" s="214" t="s">
        <v>110</v>
      </c>
    </row>
    <row r="17" spans="1:2" ht="18.75">
      <c r="A17" s="213">
        <v>13</v>
      </c>
      <c r="B17" s="214" t="s">
        <v>268</v>
      </c>
    </row>
    <row r="18" spans="1:2" ht="18.75">
      <c r="A18" s="213">
        <v>14</v>
      </c>
      <c r="B18" s="214" t="s">
        <v>111</v>
      </c>
    </row>
    <row r="19" spans="1:2" ht="18.75">
      <c r="A19" s="213">
        <v>15</v>
      </c>
      <c r="B19" s="214" t="s">
        <v>259</v>
      </c>
    </row>
    <row r="20" spans="1:2" ht="18.75">
      <c r="A20" s="213">
        <v>16</v>
      </c>
      <c r="B20" s="214" t="s">
        <v>269</v>
      </c>
    </row>
    <row r="21" spans="1:2" ht="18.75">
      <c r="A21" s="213">
        <v>17</v>
      </c>
      <c r="B21" s="214" t="s">
        <v>196</v>
      </c>
    </row>
    <row r="22" spans="1:2" ht="18.75">
      <c r="A22" s="213">
        <v>18</v>
      </c>
      <c r="B22" s="214" t="s">
        <v>270</v>
      </c>
    </row>
    <row r="23" spans="1:2" ht="18.75">
      <c r="A23" s="213">
        <v>19</v>
      </c>
      <c r="B23" s="214" t="s">
        <v>271</v>
      </c>
    </row>
    <row r="24" spans="1:2" ht="18.75">
      <c r="A24" s="213">
        <v>20</v>
      </c>
      <c r="B24" s="214" t="s">
        <v>272</v>
      </c>
    </row>
    <row r="25" spans="1:2" ht="18.75">
      <c r="A25" s="213">
        <v>21</v>
      </c>
      <c r="B25" s="214" t="s">
        <v>273</v>
      </c>
    </row>
    <row r="26" spans="1:2" ht="18.75">
      <c r="A26" s="213">
        <v>22</v>
      </c>
      <c r="B26" s="214" t="s">
        <v>274</v>
      </c>
    </row>
    <row r="27" spans="1:2" ht="18.75">
      <c r="A27" s="216"/>
      <c r="B27" s="217" t="s">
        <v>112</v>
      </c>
    </row>
    <row r="28" spans="1:2" ht="18.75">
      <c r="A28" s="213">
        <v>1</v>
      </c>
      <c r="B28" s="214" t="s">
        <v>275</v>
      </c>
    </row>
    <row r="29" spans="1:2" ht="18.75">
      <c r="A29" s="213">
        <v>2</v>
      </c>
      <c r="B29" s="214" t="s">
        <v>276</v>
      </c>
    </row>
    <row r="30" spans="1:2" ht="18.75">
      <c r="A30" s="213">
        <v>3</v>
      </c>
      <c r="B30" s="214" t="s">
        <v>277</v>
      </c>
    </row>
    <row r="31" spans="1:2" ht="18.75">
      <c r="A31" s="213">
        <v>4</v>
      </c>
      <c r="B31" s="214" t="s">
        <v>278</v>
      </c>
    </row>
    <row r="32" spans="1:2" ht="18.75">
      <c r="A32" s="213">
        <v>5</v>
      </c>
      <c r="B32" s="214" t="s">
        <v>279</v>
      </c>
    </row>
    <row r="33" spans="1:2" ht="18.75">
      <c r="A33" s="213">
        <v>6</v>
      </c>
      <c r="B33" s="214" t="s">
        <v>280</v>
      </c>
    </row>
    <row r="34" spans="1:2" ht="18.75">
      <c r="A34" s="216"/>
      <c r="B34" s="217" t="s">
        <v>113</v>
      </c>
    </row>
    <row r="35" spans="1:2" ht="18.75">
      <c r="A35" s="213">
        <v>1</v>
      </c>
      <c r="B35" s="214" t="s">
        <v>281</v>
      </c>
    </row>
    <row r="36" spans="1:2" ht="18.75">
      <c r="A36" s="213"/>
      <c r="B36" s="217" t="s">
        <v>114</v>
      </c>
    </row>
    <row r="37" spans="1:2" ht="18.75">
      <c r="A37" s="213">
        <v>1</v>
      </c>
      <c r="B37" s="214" t="s">
        <v>115</v>
      </c>
    </row>
    <row r="38" spans="1:2" ht="18.75">
      <c r="A38" s="213">
        <v>2</v>
      </c>
      <c r="B38" s="214" t="s">
        <v>129</v>
      </c>
    </row>
    <row r="39" spans="1:2" ht="18.75">
      <c r="A39" s="213" t="s">
        <v>131</v>
      </c>
      <c r="B39" s="214" t="s">
        <v>130</v>
      </c>
    </row>
    <row r="40" spans="1:2" ht="18.75">
      <c r="A40" s="213"/>
      <c r="B40" s="217" t="s">
        <v>116</v>
      </c>
    </row>
    <row r="41" spans="1:2" ht="18.75">
      <c r="A41" s="213">
        <v>1</v>
      </c>
      <c r="B41" s="214" t="s">
        <v>117</v>
      </c>
    </row>
    <row r="42" spans="1:2" ht="19.5" thickBot="1">
      <c r="A42" s="218">
        <v>2</v>
      </c>
      <c r="B42" s="219" t="s">
        <v>118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5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151.875" style="224" customWidth="1"/>
    <col min="2" max="16384" width="9.125" style="224" customWidth="1"/>
  </cols>
  <sheetData>
    <row r="1" ht="15.75" customHeight="1">
      <c r="A1" s="223" t="s">
        <v>124</v>
      </c>
    </row>
    <row r="2" ht="408" customHeight="1">
      <c r="A2" s="223" t="s">
        <v>247</v>
      </c>
    </row>
    <row r="3" ht="278.25" customHeight="1">
      <c r="A3" s="223" t="s">
        <v>248</v>
      </c>
    </row>
    <row r="4" ht="146.25" customHeight="1">
      <c r="A4" s="223" t="s">
        <v>249</v>
      </c>
    </row>
    <row r="5" ht="249" customHeight="1">
      <c r="A5" s="223" t="s">
        <v>250</v>
      </c>
    </row>
    <row r="6" ht="241.5" customHeight="1">
      <c r="A6" s="223" t="s">
        <v>251</v>
      </c>
    </row>
    <row r="7" ht="356.25" customHeight="1">
      <c r="A7" s="232" t="s">
        <v>321</v>
      </c>
    </row>
    <row r="8" ht="409.5" customHeight="1">
      <c r="A8" s="223" t="s">
        <v>252</v>
      </c>
    </row>
    <row r="9" ht="101.25" customHeight="1">
      <c r="A9" s="223"/>
    </row>
    <row r="10" ht="129.75" customHeight="1">
      <c r="A10" s="223"/>
    </row>
    <row r="11" ht="64.5" customHeight="1">
      <c r="A11" s="225"/>
    </row>
    <row r="12" ht="54.75" customHeight="1">
      <c r="A12" s="223"/>
    </row>
    <row r="13" ht="36.75" customHeight="1">
      <c r="A13" s="223"/>
    </row>
    <row r="14" ht="96.75" customHeight="1">
      <c r="A14" s="225"/>
    </row>
    <row r="15" ht="15.75">
      <c r="A15" s="222"/>
    </row>
    <row r="16" ht="15.75">
      <c r="A16" s="222"/>
    </row>
    <row r="17" ht="15.75">
      <c r="A17" s="222"/>
    </row>
    <row r="18" ht="15.75">
      <c r="A18" s="222"/>
    </row>
    <row r="19" ht="15.75">
      <c r="A19" s="222"/>
    </row>
    <row r="20" ht="15.75">
      <c r="A20" s="222"/>
    </row>
    <row r="21" ht="15.75">
      <c r="A21" s="222"/>
    </row>
    <row r="22" ht="15.75">
      <c r="A22" s="222"/>
    </row>
    <row r="23" ht="15.75">
      <c r="A23" s="222"/>
    </row>
    <row r="24" ht="15.75">
      <c r="A24" s="222"/>
    </row>
    <row r="25" ht="15.75">
      <c r="A25" s="222"/>
    </row>
    <row r="26" ht="15.75">
      <c r="A26" s="222"/>
    </row>
    <row r="27" ht="15.75">
      <c r="A27" s="222"/>
    </row>
    <row r="28" ht="15.75">
      <c r="A28" s="222"/>
    </row>
    <row r="29" ht="15.75">
      <c r="A29" s="222"/>
    </row>
    <row r="30" ht="15.75">
      <c r="A30" s="222"/>
    </row>
    <row r="31" ht="90" customHeight="1">
      <c r="A31" s="227"/>
    </row>
    <row r="32" ht="15.75">
      <c r="A32" s="226"/>
    </row>
    <row r="33" ht="15.75">
      <c r="A33" s="226"/>
    </row>
    <row r="34" ht="15.75">
      <c r="A34" s="226"/>
    </row>
    <row r="35" ht="15.75">
      <c r="A35" s="2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J48"/>
    </sheetView>
  </sheetViews>
  <sheetFormatPr defaultColWidth="9.00390625" defaultRowHeight="12.75"/>
  <cols>
    <col min="1" max="1" width="9.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rgeu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Чигрин</dc:creator>
  <cp:keywords/>
  <dc:description/>
  <cp:lastModifiedBy>user</cp:lastModifiedBy>
  <cp:lastPrinted>2019-01-14T12:14:06Z</cp:lastPrinted>
  <dcterms:created xsi:type="dcterms:W3CDTF">2001-03-11T11:14:43Z</dcterms:created>
  <dcterms:modified xsi:type="dcterms:W3CDTF">2019-08-31T06:42:40Z</dcterms:modified>
  <cp:category/>
  <cp:version/>
  <cp:contentType/>
  <cp:contentStatus/>
</cp:coreProperties>
</file>